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firstSheet="1" activeTab="3"/>
  </bookViews>
  <sheets>
    <sheet name="Key costs by activity codes" sheetId="1" r:id="rId1"/>
    <sheet name="Paper tracing only (costs)" sheetId="2" r:id="rId2"/>
    <sheet name="Paper &amp; Phone tracing" sheetId="3" r:id="rId3"/>
    <sheet name="Paper,phone &amp; field tracing onl" sheetId="4" r:id="rId4"/>
    <sheet name="Sheet3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Njekwa.Mukamba</author>
  </authors>
  <commentList>
    <comment ref="H6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public transport cost per patient traced (Debrief): Zmk 54.6 or $ 5.06</t>
        </r>
      </text>
    </comment>
    <comment ref="H7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phone call cost per patient traced (Debrief presentation): Zmk 6.9 or $ 0.64</t>
        </r>
      </text>
    </comment>
    <comment ref="H16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cost per patient traced using study vehicle (Debrief) = Zmk 73 or $ 6.75</t>
        </r>
      </text>
    </comment>
    <comment ref="H17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cost per patient traced using motorbike (Debrief) = Zmk 28 or $ 2.59</t>
        </r>
      </text>
    </comment>
  </commentList>
</comments>
</file>

<file path=xl/comments2.xml><?xml version="1.0" encoding="utf-8"?>
<comments xmlns="http://schemas.openxmlformats.org/spreadsheetml/2006/main">
  <authors>
    <author>Njekwa.Mukamba</author>
  </authors>
  <commentList>
    <comment ref="E8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# of units</t>
        </r>
      </text>
    </comment>
    <comment ref="F9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54 min (based on debrief presentation)</t>
        </r>
      </text>
    </comment>
  </commentList>
</comments>
</file>

<file path=xl/comments3.xml><?xml version="1.0" encoding="utf-8"?>
<comments xmlns="http://schemas.openxmlformats.org/spreadsheetml/2006/main">
  <authors>
    <author>Njekwa.Mukamba</author>
  </authors>
  <commentList>
    <comment ref="H8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phone call cost per patient traced (Debrief presentation): Zmk 6.9 or $ 0.64</t>
        </r>
      </text>
    </comment>
    <comment ref="F11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60.50 min on average spent on paper and phone tracer</t>
        </r>
      </text>
    </comment>
    <comment ref="E10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# of units</t>
        </r>
      </text>
    </comment>
  </commentList>
</comments>
</file>

<file path=xl/comments4.xml><?xml version="1.0" encoding="utf-8"?>
<comments xmlns="http://schemas.openxmlformats.org/spreadsheetml/2006/main">
  <authors>
    <author>Njekwa.Mukamba</author>
  </authors>
  <commentList>
    <comment ref="H10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public transport cost per patient traced (Debrief): Zmk 54.6 or $ 5.06</t>
        </r>
      </text>
    </comment>
    <comment ref="H13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cost per patient traced using motorbike (Debrief) = Zmk 28 or $ 2.59</t>
        </r>
      </text>
    </comment>
    <comment ref="H8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Mean phone call cost per patient traced (Debrief presentation): Zmk 6.9 or $ 0.64</t>
        </r>
      </text>
    </comment>
    <comment ref="E17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# of units</t>
        </r>
      </text>
    </comment>
    <comment ref="F18" authorId="0">
      <text>
        <r>
          <rPr>
            <b/>
            <sz val="9"/>
            <rFont val="Tahoma"/>
            <family val="2"/>
          </rPr>
          <t>Njekwa.Mukamba:</t>
        </r>
        <r>
          <rPr>
            <sz val="9"/>
            <rFont val="Tahoma"/>
            <family val="2"/>
          </rPr>
          <t xml:space="preserve">
300.5 min on average spent on paper. phone &amp; field tracing (Debrief meeting).</t>
        </r>
      </text>
    </comment>
  </commentList>
</comments>
</file>

<file path=xl/sharedStrings.xml><?xml version="1.0" encoding="utf-8"?>
<sst xmlns="http://schemas.openxmlformats.org/spreadsheetml/2006/main" count="257" uniqueCount="131">
  <si>
    <t>Code</t>
  </si>
  <si>
    <t>A06</t>
  </si>
  <si>
    <t>Patient Tracing: Public Transport</t>
  </si>
  <si>
    <t>Patient Tracing: Phone Calls</t>
  </si>
  <si>
    <t>Patient Tracing: Field Tracing (follow-up of LTFU)</t>
  </si>
  <si>
    <t>A07</t>
  </si>
  <si>
    <t>A08</t>
  </si>
  <si>
    <t>Type of Resources</t>
  </si>
  <si>
    <t>QA/QC Salary</t>
  </si>
  <si>
    <t>Patient Tracing Airtime - electronic data collection</t>
  </si>
  <si>
    <t># of persons traced/included</t>
  </si>
  <si>
    <t xml:space="preserve"># of persons (with outcomes ascertained) </t>
  </si>
  <si>
    <t>Tracer Salary</t>
  </si>
  <si>
    <t>Qualitative costs (Objective 2)</t>
  </si>
  <si>
    <t>Bicycles</t>
  </si>
  <si>
    <t>Bicycles: Tracing related</t>
  </si>
  <si>
    <t>A59</t>
  </si>
  <si>
    <t>A14</t>
  </si>
  <si>
    <t>A50</t>
  </si>
  <si>
    <t>Vehicle Cost: Tracing related fuel</t>
  </si>
  <si>
    <t>A09</t>
  </si>
  <si>
    <t>A10</t>
  </si>
  <si>
    <t>A11</t>
  </si>
  <si>
    <t>HIV Drug Resistance- Lab measures (Lsk)</t>
  </si>
  <si>
    <t>A29</t>
  </si>
  <si>
    <t>Key Informant Interviews (Decision Makers)</t>
  </si>
  <si>
    <t>A31</t>
  </si>
  <si>
    <t>A24</t>
  </si>
  <si>
    <t>Staff Hiring Cost</t>
  </si>
  <si>
    <t>Cost decsription</t>
  </si>
  <si>
    <t>Staff Member Interviews/Debrief</t>
  </si>
  <si>
    <t>Motor bikes</t>
  </si>
  <si>
    <t>Total Cost ($)</t>
  </si>
  <si>
    <t>Average cost per person/patient ($)</t>
  </si>
  <si>
    <t>Average cost per person/patient (with outcome ascertained) ($)</t>
  </si>
  <si>
    <t>Public transport refund for tracers in Lusaka, Eastern, Southern &amp; Western Province for the period September 2015 to May 2016.</t>
  </si>
  <si>
    <t>Cost of phone talktime used for tracing by tracers in Lusaka, Eastern, Southern &amp; Western</t>
  </si>
  <si>
    <t>Cost of data bundles and sim cards for tracers</t>
  </si>
  <si>
    <t>A18 &amp; A19</t>
  </si>
  <si>
    <t>Cost of per diem, transport refund and lunch allowances for tracers in Lusaka, Eastern, Southern and Western Province</t>
  </si>
  <si>
    <t>Staff Salaries</t>
  </si>
  <si>
    <t>Viral Load (DBS) - Lab measures (Lsk)</t>
  </si>
  <si>
    <t>CD4 (PIMA) - Lab measures (Lsk)</t>
  </si>
  <si>
    <t>Tracer Supervisory Salary</t>
  </si>
  <si>
    <t>October 2015 - May 2016</t>
  </si>
  <si>
    <t>Cost of holding 4 x FGD meetings in Lusaka, Eastern, Southern and Western Province</t>
  </si>
  <si>
    <t>Motorbike Cost: Tracing related fuel</t>
  </si>
  <si>
    <t>Cost of fuel for tracing patients using Study vehicle</t>
  </si>
  <si>
    <t>Cost of fuel for tracing patients using Motor bike</t>
  </si>
  <si>
    <t>Cost of maintenance for bicycles</t>
  </si>
  <si>
    <t>Cost of 8 PIMA beads</t>
  </si>
  <si>
    <t>Cost of Viral Load DBS testing</t>
  </si>
  <si>
    <t>Cost related to HIV drug resistance tests using Easy Mag</t>
  </si>
  <si>
    <t>Cost of 4 provincial debrief meetings  &amp; 1 final staff retreat conducted in Siavonga (accomodation, fuel cost, per diem etc)</t>
  </si>
  <si>
    <t>Cost of fuel , per diem for 2 staff x 3 nights in 3 provinces, lunch allowance reimbursements x 23</t>
  </si>
  <si>
    <t>A44</t>
  </si>
  <si>
    <t>Study Vehicle maintenance</t>
  </si>
  <si>
    <t>Study Motorbike maintenance</t>
  </si>
  <si>
    <t>Insurance costs for 4 x study vehicles, roadtax, break pads, tyre mending &amp; fitting, cleaning kit</t>
  </si>
  <si>
    <t>(Assumption: $1 = Zmk 10.8)</t>
  </si>
  <si>
    <t>Easy Mag (drug resistance)</t>
  </si>
  <si>
    <t>PIMA Machines (CD4 testing)</t>
  </si>
  <si>
    <t>Computer Softwares</t>
  </si>
  <si>
    <t>Tablets</t>
  </si>
  <si>
    <t>Cost description</t>
  </si>
  <si>
    <t># of units</t>
  </si>
  <si>
    <t>Study Vehicle (Purchase)</t>
  </si>
  <si>
    <t>Study Vehicle (Maintenance)</t>
  </si>
  <si>
    <t>Cost of  fixtures for 3 vehicles (alarm system, gearlock, Geotab) for 3 vehicles</t>
  </si>
  <si>
    <t>Average Cost ($)</t>
  </si>
  <si>
    <t>Cost of purchasing 3 Landcruiser vehicles</t>
  </si>
  <si>
    <t>Cost of purchasing 10 bicycles for tracing activities</t>
  </si>
  <si>
    <t>Cost of purchasing 8 Motorbikes for tracing activities</t>
  </si>
  <si>
    <t>Cost of Alere CD4 PIMA Machine &amp; accessories</t>
  </si>
  <si>
    <t>Cost of 9 boxes (100 per box) of PIMA Cartridge</t>
  </si>
  <si>
    <t>PIMA Cartridges (CD4 Testing)</t>
  </si>
  <si>
    <t>Cost of 1 Easy Mag Instrument (inclusive of service and freight)</t>
  </si>
  <si>
    <t>Cost of 10 full Nvivo licence for Qualitative data analysis</t>
  </si>
  <si>
    <t xml:space="preserve">Cost of 44 tablets for data collection </t>
  </si>
  <si>
    <t>Hard drive (data backup)</t>
  </si>
  <si>
    <t>Cost of 12 external hard drives</t>
  </si>
  <si>
    <t xml:space="preserve">Shipping Container </t>
  </si>
  <si>
    <t>Cost of 1 x 20ft shipping container</t>
  </si>
  <si>
    <t>A48</t>
  </si>
  <si>
    <t>DBS Lab Items</t>
  </si>
  <si>
    <t>Cost of accessories for DBS testing</t>
  </si>
  <si>
    <t>A16</t>
  </si>
  <si>
    <t>A45</t>
  </si>
  <si>
    <t>A38</t>
  </si>
  <si>
    <t>Activty Code</t>
  </si>
  <si>
    <t>Orientation of 8 motor bike riders and relocations costs e.g. transport refunds and per diems.</t>
  </si>
  <si>
    <t>Capital Expenditure Items (from previous years &amp; based on spending tracking log):</t>
  </si>
  <si>
    <t>Viral Load (DBS) Testing - Lab measures (Lsk)</t>
  </si>
  <si>
    <t>HIV Drug Resistance Testing - Lab measures (Lsk)</t>
  </si>
  <si>
    <t>Cost of basic pay efforts, consultancy fees for TA staff,PAYE,NAPSA and tax payments for all staff employed by Better Info Study for a period of 9 months</t>
  </si>
  <si>
    <t>Cost of basic pay efforts, NAPSA and tax payments for 4 x QA/QC Data Supervisors staff for a period of 10 months</t>
  </si>
  <si>
    <t>Cost of basic pay efforts, NAPSA and tax payments for 11 x Tracer Supervisors for a period of 9 months</t>
  </si>
  <si>
    <t>Cost of basic pay efforts, NAPSA and tax payments for 39 x Tracers, for a period of 9 months</t>
  </si>
  <si>
    <t>A21</t>
  </si>
  <si>
    <t>Total</t>
  </si>
  <si>
    <t>Insurance costs for 8 x motorbikes, roadtax,servicing of motorbikes</t>
  </si>
  <si>
    <t xml:space="preserve">Unit cost per viral load test is $ 54 </t>
  </si>
  <si>
    <t>Unit cost per drug resistance test is $ 124</t>
  </si>
  <si>
    <t>Tablets for data collection)</t>
  </si>
  <si>
    <t>Cost of purchasing tablets</t>
  </si>
  <si>
    <t>A13</t>
  </si>
  <si>
    <t>ToT Main Study Training</t>
  </si>
  <si>
    <t>Average  paper tracing time per patient traced</t>
  </si>
  <si>
    <t>Time for tracing</t>
  </si>
  <si>
    <t>% of patient  outcomes ascertained</t>
  </si>
  <si>
    <t>Average  paper and phone tracing time per patient traced</t>
  </si>
  <si>
    <t xml:space="preserve">Total </t>
  </si>
  <si>
    <t>Cost of a 5-day workshop per staff member (lunch allowance and transport refund)</t>
  </si>
  <si>
    <t>Desk Top Computers</t>
  </si>
  <si>
    <t>Cost of 5 desk top computers</t>
  </si>
  <si>
    <t>Printers</t>
  </si>
  <si>
    <t>Cost of 4 printers</t>
  </si>
  <si>
    <t>Laptop Computers</t>
  </si>
  <si>
    <t>Cost of 8 laptop computers</t>
  </si>
  <si>
    <t>A46</t>
  </si>
  <si>
    <t>Tracker supplies</t>
  </si>
  <si>
    <t xml:space="preserve">Cost of gumbooks for trackers </t>
  </si>
  <si>
    <t>Cost of rainsuits for trackers</t>
  </si>
  <si>
    <t>Cost of umbrellas for trackers</t>
  </si>
  <si>
    <t xml:space="preserve">Mobile Phones </t>
  </si>
  <si>
    <t>Cost of Airtel Mobile Phones &amp; Sim Packs for trackers</t>
  </si>
  <si>
    <t>Cost of MTN Mobile Phones &amp; Sim Packs for trackers</t>
  </si>
  <si>
    <t>Annex 8: Summary of Average Cost Computations (BetterInfo Study-Toolkit)</t>
  </si>
  <si>
    <r>
      <t xml:space="preserve">Annex 8: </t>
    </r>
    <r>
      <rPr>
        <sz val="16"/>
        <color indexed="62"/>
        <rFont val="Arial Black"/>
        <family val="2"/>
      </rPr>
      <t>Paper Tracing Only:</t>
    </r>
    <r>
      <rPr>
        <sz val="16"/>
        <color indexed="8"/>
        <rFont val="Arial Black"/>
        <family val="2"/>
      </rPr>
      <t xml:space="preserve"> Minimum Tracing Resources required (BetterInfo Study - Toolkit)</t>
    </r>
  </si>
  <si>
    <r>
      <t xml:space="preserve">Annex 8: </t>
    </r>
    <r>
      <rPr>
        <sz val="16"/>
        <color indexed="62"/>
        <rFont val="Arial Black"/>
        <family val="2"/>
      </rPr>
      <t>Paper &amp; Phone Tracing Only:</t>
    </r>
    <r>
      <rPr>
        <sz val="16"/>
        <color indexed="8"/>
        <rFont val="Arial Black"/>
        <family val="2"/>
      </rPr>
      <t xml:space="preserve"> Minimum Tracing Resources required (BetterInfo Study - Toolkit)</t>
    </r>
  </si>
  <si>
    <r>
      <t xml:space="preserve">Annex 8: </t>
    </r>
    <r>
      <rPr>
        <sz val="16"/>
        <color indexed="62"/>
        <rFont val="Arial Black"/>
        <family val="2"/>
      </rPr>
      <t>Paper, Phone &amp; Field Tracing Only:</t>
    </r>
    <r>
      <rPr>
        <sz val="16"/>
        <color indexed="8"/>
        <rFont val="Arial Black"/>
        <family val="2"/>
      </rPr>
      <t xml:space="preserve"> Minimum Tracing Resources required (BetterInfo Study - Toolkit)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</si>
</sst>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6"/>
      <color indexed="8"/>
      <name val="Arial Black"/>
      <family val="2"/>
    </font>
    <font>
      <sz val="16"/>
      <color indexed="62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entury Gothic"/>
      <family val="2"/>
    </font>
    <font>
      <b/>
      <sz val="11"/>
      <name val="Calibri"/>
      <family val="2"/>
    </font>
    <font>
      <b/>
      <u val="doubleAccounting"/>
      <sz val="12"/>
      <color indexed="8"/>
      <name val="Calibri"/>
      <family val="2"/>
    </font>
    <font>
      <sz val="18"/>
      <color indexed="8"/>
      <name val="Arial Black"/>
      <family val="2"/>
    </font>
    <font>
      <sz val="20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entury Gothic"/>
      <family val="2"/>
    </font>
    <font>
      <b/>
      <u val="doubleAccounting"/>
      <sz val="12"/>
      <color theme="1"/>
      <name val="Calibri"/>
      <family val="2"/>
    </font>
    <font>
      <sz val="18"/>
      <color theme="1"/>
      <name val="Arial Black"/>
      <family val="2"/>
    </font>
    <font>
      <sz val="20"/>
      <color theme="1"/>
      <name val="Arial Black"/>
      <family val="2"/>
    </font>
    <font>
      <sz val="16"/>
      <color theme="1"/>
      <name val="Arial Black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7" fillId="33" borderId="13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4" xfId="0" applyFont="1" applyFill="1" applyBorder="1" applyAlignment="1">
      <alignment wrapText="1"/>
    </xf>
    <xf numFmtId="0" fontId="47" fillId="33" borderId="15" xfId="0" applyFont="1" applyFill="1" applyBorder="1" applyAlignment="1">
      <alignment wrapText="1"/>
    </xf>
    <xf numFmtId="0" fontId="0" fillId="0" borderId="16" xfId="0" applyBorder="1" applyAlignment="1">
      <alignment wrapText="1"/>
    </xf>
    <xf numFmtId="43" fontId="0" fillId="0" borderId="16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43" fontId="0" fillId="0" borderId="19" xfId="42" applyFont="1" applyBorder="1" applyAlignment="1">
      <alignment/>
    </xf>
    <xf numFmtId="0" fontId="0" fillId="0" borderId="10" xfId="0" applyBorder="1" applyAlignment="1">
      <alignment wrapText="1"/>
    </xf>
    <xf numFmtId="43" fontId="47" fillId="0" borderId="0" xfId="42" applyFont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43" fontId="47" fillId="33" borderId="16" xfId="42" applyFont="1" applyFill="1" applyBorder="1" applyAlignment="1">
      <alignment/>
    </xf>
    <xf numFmtId="43" fontId="47" fillId="33" borderId="10" xfId="42" applyFont="1" applyFill="1" applyBorder="1" applyAlignment="1">
      <alignment/>
    </xf>
    <xf numFmtId="43" fontId="47" fillId="33" borderId="19" xfId="42" applyFont="1" applyFill="1" applyBorder="1" applyAlignment="1">
      <alignment/>
    </xf>
    <xf numFmtId="43" fontId="47" fillId="33" borderId="20" xfId="42" applyFont="1" applyFill="1" applyBorder="1" applyAlignment="1">
      <alignment/>
    </xf>
    <xf numFmtId="43" fontId="47" fillId="33" borderId="21" xfId="42" applyFont="1" applyFill="1" applyBorder="1" applyAlignment="1">
      <alignment/>
    </xf>
    <xf numFmtId="43" fontId="47" fillId="0" borderId="10" xfId="42" applyFont="1" applyBorder="1" applyAlignment="1">
      <alignment/>
    </xf>
    <xf numFmtId="43" fontId="0" fillId="0" borderId="10" xfId="42" applyFont="1" applyBorder="1" applyAlignment="1">
      <alignment/>
    </xf>
    <xf numFmtId="0" fontId="47" fillId="0" borderId="1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34" borderId="16" xfId="0" applyFill="1" applyBorder="1" applyAlignment="1">
      <alignment wrapText="1"/>
    </xf>
    <xf numFmtId="43" fontId="0" fillId="34" borderId="10" xfId="42" applyFont="1" applyFill="1" applyBorder="1" applyAlignment="1">
      <alignment/>
    </xf>
    <xf numFmtId="0" fontId="24" fillId="34" borderId="16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wrapText="1"/>
    </xf>
    <xf numFmtId="43" fontId="24" fillId="0" borderId="10" xfId="0" applyNumberFormat="1" applyFont="1" applyBorder="1" applyAlignment="1">
      <alignment/>
    </xf>
    <xf numFmtId="43" fontId="24" fillId="33" borderId="10" xfId="42" applyFont="1" applyFill="1" applyBorder="1" applyAlignment="1">
      <alignment/>
    </xf>
    <xf numFmtId="0" fontId="49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47" fillId="0" borderId="0" xfId="0" applyFont="1" applyAlignment="1">
      <alignment/>
    </xf>
    <xf numFmtId="0" fontId="24" fillId="0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43" fontId="47" fillId="35" borderId="22" xfId="42" applyFont="1" applyFill="1" applyBorder="1" applyAlignment="1">
      <alignment/>
    </xf>
    <xf numFmtId="0" fontId="0" fillId="34" borderId="10" xfId="0" applyFill="1" applyBorder="1" applyAlignment="1">
      <alignment horizontal="center"/>
    </xf>
    <xf numFmtId="43" fontId="47" fillId="35" borderId="20" xfId="42" applyFont="1" applyFill="1" applyBorder="1" applyAlignment="1">
      <alignment/>
    </xf>
    <xf numFmtId="43" fontId="47" fillId="35" borderId="21" xfId="42" applyFont="1" applyFill="1" applyBorder="1" applyAlignment="1">
      <alignment/>
    </xf>
    <xf numFmtId="0" fontId="0" fillId="35" borderId="19" xfId="0" applyFill="1" applyBorder="1" applyAlignment="1">
      <alignment horizontal="center"/>
    </xf>
    <xf numFmtId="43" fontId="47" fillId="35" borderId="19" xfId="42" applyFont="1" applyFill="1" applyBorder="1" applyAlignment="1">
      <alignment/>
    </xf>
    <xf numFmtId="0" fontId="48" fillId="35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8" xfId="0" applyFill="1" applyBorder="1" applyAlignment="1">
      <alignment/>
    </xf>
    <xf numFmtId="43" fontId="47" fillId="33" borderId="24" xfId="0" applyNumberFormat="1" applyFont="1" applyFill="1" applyBorder="1" applyAlignment="1">
      <alignment wrapText="1"/>
    </xf>
    <xf numFmtId="43" fontId="47" fillId="33" borderId="25" xfId="0" applyNumberFormat="1" applyFont="1" applyFill="1" applyBorder="1" applyAlignment="1">
      <alignment wrapText="1"/>
    </xf>
    <xf numFmtId="0" fontId="47" fillId="34" borderId="2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3" fontId="0" fillId="0" borderId="0" xfId="42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Alignment="1">
      <alignment/>
    </xf>
    <xf numFmtId="0" fontId="47" fillId="33" borderId="26" xfId="0" applyFont="1" applyFill="1" applyBorder="1" applyAlignment="1">
      <alignment wrapText="1"/>
    </xf>
    <xf numFmtId="0" fontId="0" fillId="34" borderId="19" xfId="0" applyFill="1" applyBorder="1" applyAlignment="1">
      <alignment horizontal="center"/>
    </xf>
    <xf numFmtId="43" fontId="47" fillId="34" borderId="19" xfId="42" applyFont="1" applyFill="1" applyBorder="1" applyAlignment="1">
      <alignment/>
    </xf>
    <xf numFmtId="43" fontId="49" fillId="33" borderId="27" xfId="42" applyFont="1" applyFill="1" applyBorder="1" applyAlignment="1">
      <alignment/>
    </xf>
    <xf numFmtId="43" fontId="24" fillId="34" borderId="10" xfId="42" applyFont="1" applyFill="1" applyBorder="1" applyAlignment="1">
      <alignment/>
    </xf>
    <xf numFmtId="0" fontId="24" fillId="34" borderId="10" xfId="0" applyFont="1" applyFill="1" applyBorder="1" applyAlignment="1">
      <alignment horizontal="center"/>
    </xf>
    <xf numFmtId="43" fontId="27" fillId="34" borderId="10" xfId="42" applyFont="1" applyFill="1" applyBorder="1" applyAlignment="1">
      <alignment/>
    </xf>
    <xf numFmtId="0" fontId="24" fillId="34" borderId="18" xfId="0" applyFont="1" applyFill="1" applyBorder="1" applyAlignment="1">
      <alignment wrapText="1"/>
    </xf>
    <xf numFmtId="43" fontId="24" fillId="34" borderId="19" xfId="42" applyFont="1" applyFill="1" applyBorder="1" applyAlignment="1">
      <alignment/>
    </xf>
    <xf numFmtId="0" fontId="24" fillId="34" borderId="19" xfId="0" applyFont="1" applyFill="1" applyBorder="1" applyAlignment="1">
      <alignment horizontal="center"/>
    </xf>
    <xf numFmtId="43" fontId="27" fillId="34" borderId="19" xfId="42" applyFont="1" applyFill="1" applyBorder="1" applyAlignment="1">
      <alignment/>
    </xf>
    <xf numFmtId="0" fontId="47" fillId="33" borderId="28" xfId="0" applyFont="1" applyFill="1" applyBorder="1" applyAlignment="1">
      <alignment wrapText="1"/>
    </xf>
    <xf numFmtId="9" fontId="49" fillId="33" borderId="28" xfId="0" applyNumberFormat="1" applyFont="1" applyFill="1" applyBorder="1" applyAlignment="1">
      <alignment horizontal="center" wrapText="1"/>
    </xf>
    <xf numFmtId="9" fontId="49" fillId="33" borderId="28" xfId="0" applyNumberFormat="1" applyFont="1" applyFill="1" applyBorder="1" applyAlignment="1">
      <alignment horizontal="center"/>
    </xf>
    <xf numFmtId="43" fontId="51" fillId="33" borderId="27" xfId="0" applyNumberFormat="1" applyFont="1" applyFill="1" applyBorder="1" applyAlignment="1">
      <alignment/>
    </xf>
    <xf numFmtId="43" fontId="47" fillId="34" borderId="20" xfId="42" applyFont="1" applyFill="1" applyBorder="1" applyAlignment="1">
      <alignment/>
    </xf>
    <xf numFmtId="0" fontId="0" fillId="0" borderId="28" xfId="0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ill="1" applyBorder="1" applyAlignment="1">
      <alignment horizontal="center"/>
    </xf>
    <xf numFmtId="43" fontId="47" fillId="0" borderId="10" xfId="42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43" fontId="47" fillId="34" borderId="10" xfId="42" applyFont="1" applyFill="1" applyBorder="1" applyAlignment="1">
      <alignment/>
    </xf>
    <xf numFmtId="0" fontId="52" fillId="0" borderId="0" xfId="0" applyFont="1" applyAlignment="1">
      <alignment horizontal="center"/>
    </xf>
    <xf numFmtId="0" fontId="53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866775</xdr:colOff>
      <xdr:row>1</xdr:row>
      <xdr:rowOff>304800</xdr:rowOff>
    </xdr:to>
    <xdr:pic>
      <xdr:nvPicPr>
        <xdr:cNvPr id="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1924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866775</xdr:colOff>
      <xdr:row>1</xdr:row>
      <xdr:rowOff>304800</xdr:rowOff>
    </xdr:to>
    <xdr:pic>
      <xdr:nvPicPr>
        <xdr:cNvPr id="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924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866775</xdr:colOff>
      <xdr:row>1</xdr:row>
      <xdr:rowOff>304800</xdr:rowOff>
    </xdr:to>
    <xdr:pic>
      <xdr:nvPicPr>
        <xdr:cNvPr id="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924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866775</xdr:colOff>
      <xdr:row>1</xdr:row>
      <xdr:rowOff>304800</xdr:rowOff>
    </xdr:to>
    <xdr:pic>
      <xdr:nvPicPr>
        <xdr:cNvPr id="1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924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jekwa.Mukamba\AppData\Local\Microsoft\Windows\Temporary%20Internet%20Files\Content.Outlook\CIUM3TLG\NEW%20%20BETTER%20INF%2030-9-16%20KS_Updated%20with%20Activity%20Codes%20_%2024%20Nov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S AS 30-9-16"/>
      <sheetName val="SUMMARY  BUDGET TO ACTUAL"/>
      <sheetName val="PERSONNEL WORKING"/>
      <sheetName val="PREPAYMENT"/>
      <sheetName val="COMMITMENTS"/>
    </sheetNames>
    <sheetDataSet>
      <sheetData sheetId="0">
        <row r="43">
          <cell r="G43">
            <v>27</v>
          </cell>
        </row>
        <row r="44">
          <cell r="G44">
            <v>8440.54699407282</v>
          </cell>
        </row>
        <row r="45">
          <cell r="G45">
            <v>139.4191363251482</v>
          </cell>
        </row>
        <row r="46">
          <cell r="G46">
            <v>153.66</v>
          </cell>
        </row>
        <row r="47">
          <cell r="G47">
            <v>262.6054191363251</v>
          </cell>
        </row>
        <row r="48">
          <cell r="G48">
            <v>478.16</v>
          </cell>
        </row>
        <row r="49">
          <cell r="G49">
            <v>5063.3</v>
          </cell>
        </row>
        <row r="51">
          <cell r="G51">
            <v>14743.70928030303</v>
          </cell>
        </row>
        <row r="52">
          <cell r="G52">
            <v>109.1278409090909</v>
          </cell>
        </row>
        <row r="53">
          <cell r="G53">
            <v>174.97348484848487</v>
          </cell>
        </row>
        <row r="54">
          <cell r="G54">
            <v>237.4592803030303</v>
          </cell>
        </row>
        <row r="56">
          <cell r="G56">
            <v>815.73</v>
          </cell>
        </row>
        <row r="57">
          <cell r="G57">
            <v>2169.01</v>
          </cell>
        </row>
        <row r="58">
          <cell r="G58">
            <v>8088.39</v>
          </cell>
        </row>
        <row r="59">
          <cell r="G59">
            <v>25.71</v>
          </cell>
        </row>
        <row r="60">
          <cell r="G60">
            <v>509.83</v>
          </cell>
        </row>
        <row r="61">
          <cell r="G61">
            <v>14218.590867579911</v>
          </cell>
        </row>
        <row r="62">
          <cell r="G62">
            <v>168.74155251141553</v>
          </cell>
        </row>
        <row r="63">
          <cell r="G63">
            <v>229.14</v>
          </cell>
        </row>
        <row r="64">
          <cell r="G64">
            <v>224.85</v>
          </cell>
        </row>
        <row r="66">
          <cell r="G66">
            <v>2838.21</v>
          </cell>
        </row>
        <row r="67">
          <cell r="G67">
            <v>633.97</v>
          </cell>
        </row>
        <row r="69">
          <cell r="G69">
            <v>15235.559608540925</v>
          </cell>
        </row>
        <row r="70">
          <cell r="G70">
            <v>164.3879003558719</v>
          </cell>
        </row>
        <row r="72">
          <cell r="G72">
            <v>15087.902202643172</v>
          </cell>
        </row>
        <row r="73">
          <cell r="G73">
            <v>39.21850220264317</v>
          </cell>
        </row>
        <row r="74">
          <cell r="G74">
            <v>180.51894273127758</v>
          </cell>
        </row>
        <row r="75">
          <cell r="G75">
            <v>15087.902202643172</v>
          </cell>
        </row>
        <row r="76">
          <cell r="G76">
            <v>169.25638766519825</v>
          </cell>
        </row>
        <row r="77">
          <cell r="G77">
            <v>255.17268722466966</v>
          </cell>
        </row>
        <row r="79">
          <cell r="G79">
            <v>720.23</v>
          </cell>
        </row>
        <row r="80">
          <cell r="G80">
            <v>1208.03</v>
          </cell>
        </row>
        <row r="81">
          <cell r="G81">
            <v>3409.44</v>
          </cell>
        </row>
        <row r="82">
          <cell r="G82">
            <v>170.03</v>
          </cell>
        </row>
        <row r="83">
          <cell r="G83">
            <v>17912.938284518827</v>
          </cell>
        </row>
        <row r="84">
          <cell r="G84">
            <v>294.89016736401675</v>
          </cell>
        </row>
        <row r="85">
          <cell r="G85">
            <v>214.3190376569038</v>
          </cell>
        </row>
        <row r="86">
          <cell r="G86">
            <v>20242.043735224586</v>
          </cell>
        </row>
        <row r="87">
          <cell r="G87">
            <v>339.0791962174941</v>
          </cell>
        </row>
        <row r="88">
          <cell r="G88">
            <v>242.1855791962175</v>
          </cell>
        </row>
        <row r="90">
          <cell r="G90">
            <v>13628.64114391144</v>
          </cell>
        </row>
        <row r="91">
          <cell r="G91">
            <v>164.77675276752765</v>
          </cell>
        </row>
        <row r="92">
          <cell r="G92">
            <v>856.62</v>
          </cell>
        </row>
        <row r="93">
          <cell r="G93">
            <v>2847.24</v>
          </cell>
        </row>
        <row r="94">
          <cell r="G94">
            <v>1899.9</v>
          </cell>
        </row>
        <row r="95">
          <cell r="G95">
            <v>16788.989215686277</v>
          </cell>
        </row>
        <row r="97">
          <cell r="G97">
            <v>4019.42</v>
          </cell>
        </row>
        <row r="98">
          <cell r="G98">
            <v>17801.215176715177</v>
          </cell>
        </row>
        <row r="99">
          <cell r="G99">
            <v>341.80665280665283</v>
          </cell>
        </row>
        <row r="100">
          <cell r="G100">
            <v>212.98232848232848</v>
          </cell>
        </row>
        <row r="101">
          <cell r="G101">
            <v>134.81</v>
          </cell>
        </row>
        <row r="103">
          <cell r="G103">
            <v>6599.43</v>
          </cell>
        </row>
        <row r="104">
          <cell r="G104">
            <v>4276.26</v>
          </cell>
        </row>
        <row r="105">
          <cell r="G105">
            <v>17420.92472024415</v>
          </cell>
        </row>
        <row r="106">
          <cell r="G106">
            <v>208.43234994913527</v>
          </cell>
        </row>
        <row r="107">
          <cell r="G107">
            <v>42.48</v>
          </cell>
        </row>
        <row r="108">
          <cell r="G108">
            <v>404.29212531752756</v>
          </cell>
        </row>
        <row r="109">
          <cell r="G109">
            <v>2802.261602032176</v>
          </cell>
        </row>
        <row r="110">
          <cell r="G110">
            <v>1024.2658763759523</v>
          </cell>
        </row>
        <row r="111">
          <cell r="G111">
            <v>588.8276515151514</v>
          </cell>
        </row>
        <row r="112">
          <cell r="G112">
            <v>4894.911481060607</v>
          </cell>
        </row>
        <row r="113">
          <cell r="G113">
            <v>24.75</v>
          </cell>
        </row>
        <row r="114">
          <cell r="G114">
            <v>1811.5</v>
          </cell>
        </row>
        <row r="115">
          <cell r="G115">
            <v>194.76</v>
          </cell>
        </row>
        <row r="116">
          <cell r="G116">
            <v>311.61</v>
          </cell>
        </row>
        <row r="117">
          <cell r="G117">
            <v>737.05</v>
          </cell>
        </row>
        <row r="118">
          <cell r="G118">
            <v>2836.87</v>
          </cell>
        </row>
        <row r="119">
          <cell r="G119">
            <v>194.76</v>
          </cell>
        </row>
        <row r="120">
          <cell r="G120">
            <v>10168.518133333338</v>
          </cell>
        </row>
        <row r="121">
          <cell r="G121">
            <v>562.5936073059361</v>
          </cell>
        </row>
        <row r="122">
          <cell r="G122">
            <v>4720.5721680365305</v>
          </cell>
        </row>
        <row r="123">
          <cell r="G123">
            <v>199.90660792951542</v>
          </cell>
        </row>
        <row r="124">
          <cell r="G124">
            <v>603.5934163701069</v>
          </cell>
        </row>
        <row r="125">
          <cell r="G125">
            <v>5058.205790035588</v>
          </cell>
        </row>
        <row r="126">
          <cell r="G126">
            <v>599.7039647577094</v>
          </cell>
        </row>
        <row r="127">
          <cell r="G127">
            <v>5009.183531277534</v>
          </cell>
        </row>
        <row r="128">
          <cell r="G128">
            <v>199.90660792951542</v>
          </cell>
        </row>
        <row r="129">
          <cell r="G129">
            <v>758.72</v>
          </cell>
        </row>
        <row r="130">
          <cell r="G130">
            <v>1093.68</v>
          </cell>
        </row>
        <row r="131">
          <cell r="G131">
            <v>605.1074889867842</v>
          </cell>
        </row>
        <row r="132">
          <cell r="G132">
            <v>5009.183531277534</v>
          </cell>
        </row>
        <row r="133">
          <cell r="G133">
            <v>724.4079497907951</v>
          </cell>
        </row>
        <row r="134">
          <cell r="G134">
            <v>5947.095510460252</v>
          </cell>
        </row>
        <row r="135">
          <cell r="G135">
            <v>818.8912529550828</v>
          </cell>
        </row>
        <row r="136">
          <cell r="G136">
            <v>6720.358520094563</v>
          </cell>
        </row>
        <row r="137">
          <cell r="G137">
            <v>522.1743542435426</v>
          </cell>
        </row>
        <row r="138">
          <cell r="G138">
            <v>4524.708859778598</v>
          </cell>
        </row>
        <row r="139">
          <cell r="G139">
            <v>5573.944419607844</v>
          </cell>
        </row>
        <row r="140">
          <cell r="G140">
            <v>665.1362745098041</v>
          </cell>
        </row>
        <row r="141">
          <cell r="G141">
            <v>304.02</v>
          </cell>
        </row>
        <row r="142">
          <cell r="G142">
            <v>1005.76</v>
          </cell>
        </row>
        <row r="144">
          <cell r="G144">
            <v>1397.05</v>
          </cell>
        </row>
        <row r="145">
          <cell r="G145">
            <v>5910.00343866944</v>
          </cell>
        </row>
        <row r="146">
          <cell r="G146">
            <v>722.3284823284826</v>
          </cell>
        </row>
        <row r="147">
          <cell r="G147">
            <v>228.42</v>
          </cell>
        </row>
        <row r="148">
          <cell r="G148">
            <v>703.75</v>
          </cell>
        </row>
        <row r="149">
          <cell r="G149">
            <v>45.59</v>
          </cell>
        </row>
        <row r="151">
          <cell r="G151">
            <v>2259.21</v>
          </cell>
        </row>
        <row r="152">
          <cell r="G152">
            <v>1469.03</v>
          </cell>
        </row>
        <row r="153">
          <cell r="G153">
            <v>690.1719226856562</v>
          </cell>
        </row>
        <row r="154">
          <cell r="G154">
            <v>5783.747007121058</v>
          </cell>
        </row>
        <row r="155">
          <cell r="G155">
            <v>82.17</v>
          </cell>
        </row>
        <row r="156">
          <cell r="G156">
            <v>474.46</v>
          </cell>
        </row>
        <row r="157">
          <cell r="G157">
            <v>449.48</v>
          </cell>
        </row>
        <row r="158">
          <cell r="G158">
            <v>3306.91</v>
          </cell>
        </row>
        <row r="159">
          <cell r="G159">
            <v>0.78</v>
          </cell>
        </row>
        <row r="160">
          <cell r="G160">
            <v>1781.59</v>
          </cell>
        </row>
        <row r="163">
          <cell r="G163">
            <v>7629.05</v>
          </cell>
        </row>
        <row r="164">
          <cell r="G164">
            <v>206.68</v>
          </cell>
        </row>
        <row r="165">
          <cell r="G165">
            <v>157.52</v>
          </cell>
        </row>
        <row r="166">
          <cell r="G166">
            <v>472.01</v>
          </cell>
        </row>
        <row r="167">
          <cell r="G167">
            <v>126.01</v>
          </cell>
        </row>
        <row r="168">
          <cell r="G168">
            <v>31.09</v>
          </cell>
        </row>
        <row r="169">
          <cell r="G169">
            <v>894.29</v>
          </cell>
        </row>
        <row r="170">
          <cell r="G170">
            <v>113.11</v>
          </cell>
        </row>
        <row r="171">
          <cell r="G171">
            <v>8.34</v>
          </cell>
        </row>
        <row r="172">
          <cell r="G172">
            <v>168.61</v>
          </cell>
        </row>
        <row r="173">
          <cell r="G173">
            <v>31.92</v>
          </cell>
        </row>
        <row r="174">
          <cell r="G174">
            <v>950.92</v>
          </cell>
        </row>
        <row r="175">
          <cell r="G175">
            <v>58.28</v>
          </cell>
        </row>
        <row r="176">
          <cell r="G176">
            <v>472.21</v>
          </cell>
        </row>
        <row r="177">
          <cell r="G177">
            <v>50.61</v>
          </cell>
        </row>
        <row r="178">
          <cell r="G178">
            <v>206.6</v>
          </cell>
        </row>
        <row r="179">
          <cell r="G179">
            <v>1218.98</v>
          </cell>
        </row>
        <row r="181">
          <cell r="G181">
            <v>384.01</v>
          </cell>
        </row>
        <row r="182">
          <cell r="G182">
            <v>156.61</v>
          </cell>
        </row>
        <row r="183">
          <cell r="G183">
            <v>1133.84</v>
          </cell>
        </row>
        <row r="185">
          <cell r="G185">
            <v>2611.67</v>
          </cell>
        </row>
        <row r="186">
          <cell r="G186">
            <v>21627.861981371716</v>
          </cell>
        </row>
        <row r="187">
          <cell r="G187">
            <v>71.84504657070279</v>
          </cell>
        </row>
        <row r="188">
          <cell r="G188">
            <v>509.83</v>
          </cell>
        </row>
        <row r="189">
          <cell r="G189">
            <v>30910.639204545467</v>
          </cell>
        </row>
        <row r="190">
          <cell r="G190">
            <v>61.298295454545446</v>
          </cell>
        </row>
        <row r="191">
          <cell r="G191">
            <v>30628.06666666669</v>
          </cell>
        </row>
        <row r="192">
          <cell r="G192">
            <v>59.11506849315068</v>
          </cell>
        </row>
        <row r="193">
          <cell r="G193">
            <v>188.17</v>
          </cell>
        </row>
        <row r="194">
          <cell r="G194">
            <v>335.54</v>
          </cell>
        </row>
        <row r="195">
          <cell r="G195">
            <v>27982.08807829183</v>
          </cell>
        </row>
        <row r="196">
          <cell r="G196">
            <v>15.141459074733095</v>
          </cell>
        </row>
        <row r="197">
          <cell r="G197">
            <v>34.21708185053381</v>
          </cell>
        </row>
        <row r="198">
          <cell r="G198">
            <v>28813.435242290765</v>
          </cell>
        </row>
        <row r="199">
          <cell r="G199">
            <v>33.885462555066084</v>
          </cell>
        </row>
        <row r="200">
          <cell r="G200">
            <v>27.89691629955947</v>
          </cell>
        </row>
        <row r="202">
          <cell r="G202">
            <v>30482.252863436144</v>
          </cell>
        </row>
        <row r="203">
          <cell r="G203">
            <v>21.969162995594715</v>
          </cell>
        </row>
        <row r="204">
          <cell r="G204">
            <v>33.885462555066084</v>
          </cell>
        </row>
        <row r="205">
          <cell r="G205">
            <v>35429.73326359835</v>
          </cell>
        </row>
        <row r="206">
          <cell r="G206">
            <v>40.23012552301255</v>
          </cell>
        </row>
        <row r="207">
          <cell r="G207">
            <v>36946.41134751774</v>
          </cell>
        </row>
        <row r="208">
          <cell r="G208">
            <v>35.47970479704797</v>
          </cell>
        </row>
        <row r="209">
          <cell r="G209">
            <v>5994.335294117647</v>
          </cell>
        </row>
        <row r="210">
          <cell r="G210">
            <v>24.88529411764706</v>
          </cell>
        </row>
        <row r="211">
          <cell r="G211">
            <v>5238.556133056134</v>
          </cell>
        </row>
        <row r="212">
          <cell r="G212">
            <v>26.38565488565489</v>
          </cell>
        </row>
        <row r="213">
          <cell r="G213">
            <v>1985.58</v>
          </cell>
        </row>
        <row r="214">
          <cell r="G214">
            <v>5136.944048830112</v>
          </cell>
        </row>
        <row r="215">
          <cell r="G215">
            <v>25.821973550356056</v>
          </cell>
        </row>
        <row r="216">
          <cell r="G216">
            <v>1591.29</v>
          </cell>
        </row>
        <row r="217">
          <cell r="G217">
            <v>2.02</v>
          </cell>
        </row>
        <row r="218">
          <cell r="G218">
            <v>1686.13</v>
          </cell>
        </row>
        <row r="219">
          <cell r="G219">
            <v>7180.4501778154145</v>
          </cell>
        </row>
        <row r="220">
          <cell r="G220">
            <v>1464.539772727273</v>
          </cell>
        </row>
        <row r="221">
          <cell r="G221">
            <v>10262.332215909095</v>
          </cell>
        </row>
        <row r="222">
          <cell r="G222">
            <v>1454.0657534246582</v>
          </cell>
        </row>
        <row r="223">
          <cell r="G223">
            <v>1348.7846975088971</v>
          </cell>
        </row>
        <row r="224">
          <cell r="G224">
            <v>9290.053241992886</v>
          </cell>
        </row>
        <row r="225">
          <cell r="G225">
            <v>1489.0687224669607</v>
          </cell>
        </row>
        <row r="226">
          <cell r="G226">
            <v>9566.060500440533</v>
          </cell>
        </row>
        <row r="227">
          <cell r="G227">
            <v>1459.7321585903087</v>
          </cell>
        </row>
        <row r="228">
          <cell r="G228">
            <v>10120.1079506608</v>
          </cell>
        </row>
        <row r="231">
          <cell r="G231">
            <v>625.35</v>
          </cell>
        </row>
        <row r="232">
          <cell r="G232">
            <v>1716.0104602510464</v>
          </cell>
        </row>
        <row r="233">
          <cell r="G233">
            <v>11762.671443514651</v>
          </cell>
        </row>
        <row r="236">
          <cell r="G236">
            <v>179.63</v>
          </cell>
        </row>
        <row r="237">
          <cell r="G237">
            <v>1152.08</v>
          </cell>
        </row>
        <row r="239">
          <cell r="G239">
            <v>57.16</v>
          </cell>
        </row>
        <row r="240">
          <cell r="G240">
            <v>248.89</v>
          </cell>
        </row>
        <row r="241">
          <cell r="G241">
            <v>1801.4799054373523</v>
          </cell>
        </row>
        <row r="242">
          <cell r="G242">
            <v>12266.20856737589</v>
          </cell>
        </row>
        <row r="243">
          <cell r="G243">
            <v>9285.42377859779</v>
          </cell>
        </row>
        <row r="244">
          <cell r="G244">
            <v>1335.6734317343175</v>
          </cell>
        </row>
        <row r="245">
          <cell r="G245">
            <v>739.9</v>
          </cell>
        </row>
        <row r="246">
          <cell r="G246">
            <v>1990.1193176470592</v>
          </cell>
        </row>
        <row r="247">
          <cell r="G247">
            <v>165.4843137254902</v>
          </cell>
        </row>
        <row r="248">
          <cell r="G248">
            <v>863.42</v>
          </cell>
        </row>
        <row r="249">
          <cell r="G249">
            <v>650.4</v>
          </cell>
        </row>
        <row r="250">
          <cell r="G250">
            <v>1739.2006361746364</v>
          </cell>
        </row>
        <row r="251">
          <cell r="G251">
            <v>246.72869022869023</v>
          </cell>
        </row>
        <row r="252">
          <cell r="G252">
            <v>241.45778229908444</v>
          </cell>
        </row>
        <row r="253">
          <cell r="G253">
            <v>1705.4654242115973</v>
          </cell>
        </row>
        <row r="254">
          <cell r="G254">
            <v>563.17</v>
          </cell>
        </row>
        <row r="256">
          <cell r="G256">
            <v>653.82</v>
          </cell>
        </row>
        <row r="258">
          <cell r="G258">
            <v>2203.8077900084672</v>
          </cell>
        </row>
        <row r="259">
          <cell r="G259">
            <v>22.14563928873836</v>
          </cell>
        </row>
        <row r="260">
          <cell r="G260">
            <v>3405.143939393939</v>
          </cell>
        </row>
        <row r="261">
          <cell r="G261">
            <v>24.767045454545457</v>
          </cell>
        </row>
        <row r="262">
          <cell r="G262">
            <v>3283.8648401826485</v>
          </cell>
        </row>
        <row r="263">
          <cell r="G263">
            <v>23.88493150684932</v>
          </cell>
        </row>
        <row r="264">
          <cell r="G264">
            <v>3621.6912811387897</v>
          </cell>
        </row>
        <row r="265">
          <cell r="G265">
            <v>23.268683274021353</v>
          </cell>
        </row>
        <row r="266">
          <cell r="G266">
            <v>3656.3339207048457</v>
          </cell>
        </row>
        <row r="267">
          <cell r="G267">
            <v>23.043171806167404</v>
          </cell>
        </row>
        <row r="268">
          <cell r="G268">
            <v>2216.32</v>
          </cell>
        </row>
        <row r="269">
          <cell r="G269">
            <v>3122.8</v>
          </cell>
        </row>
        <row r="270">
          <cell r="G270">
            <v>3168.133920704846</v>
          </cell>
        </row>
        <row r="271">
          <cell r="G271">
            <v>23.043171806167404</v>
          </cell>
        </row>
        <row r="272">
          <cell r="G272">
            <v>4340.940376569038</v>
          </cell>
        </row>
        <row r="273">
          <cell r="G273">
            <v>27.35774058577406</v>
          </cell>
        </row>
        <row r="274">
          <cell r="G274">
            <v>24.127306273062732</v>
          </cell>
        </row>
        <row r="275">
          <cell r="G275">
            <v>6064.954901960785</v>
          </cell>
        </row>
        <row r="276">
          <cell r="G276">
            <v>25.64117647058824</v>
          </cell>
        </row>
        <row r="277">
          <cell r="G277">
            <v>6430.617463617465</v>
          </cell>
        </row>
        <row r="278">
          <cell r="G278">
            <v>27.187110187110193</v>
          </cell>
        </row>
        <row r="279">
          <cell r="G279">
            <v>6293.239064089522</v>
          </cell>
        </row>
        <row r="280">
          <cell r="G280">
            <v>26.606307222787386</v>
          </cell>
        </row>
        <row r="281">
          <cell r="G281">
            <v>111.29805249788315</v>
          </cell>
        </row>
        <row r="282">
          <cell r="G282">
            <v>731.6641862828112</v>
          </cell>
        </row>
        <row r="283">
          <cell r="G283">
            <v>152.15435606060606</v>
          </cell>
        </row>
        <row r="284">
          <cell r="G284">
            <v>1130.507787878788</v>
          </cell>
        </row>
        <row r="285">
          <cell r="G285">
            <v>146.73515981735162</v>
          </cell>
        </row>
        <row r="286">
          <cell r="G286">
            <v>1090.2431269406393</v>
          </cell>
        </row>
        <row r="287">
          <cell r="G287">
            <v>1213.902861674009</v>
          </cell>
        </row>
        <row r="288">
          <cell r="G288">
            <v>1213.902861674009</v>
          </cell>
        </row>
        <row r="289">
          <cell r="G289">
            <v>145.7726872246696</v>
          </cell>
        </row>
        <row r="290">
          <cell r="G290">
            <v>1051.8204616740088</v>
          </cell>
        </row>
        <row r="291">
          <cell r="G291">
            <v>202.0470711297071</v>
          </cell>
        </row>
        <row r="292">
          <cell r="G292">
            <v>1441.1922050209205</v>
          </cell>
        </row>
        <row r="293">
          <cell r="G293">
            <v>292.15011820330966</v>
          </cell>
        </row>
        <row r="294">
          <cell r="G294">
            <v>1838.5728321513002</v>
          </cell>
        </row>
        <row r="295">
          <cell r="G295">
            <v>202.87084870848707</v>
          </cell>
        </row>
        <row r="296">
          <cell r="G296">
            <v>1434.9009372693727</v>
          </cell>
        </row>
        <row r="297">
          <cell r="G297">
            <v>381.0843137254903</v>
          </cell>
        </row>
        <row r="298">
          <cell r="G298">
            <v>2013.5650274509808</v>
          </cell>
        </row>
        <row r="299">
          <cell r="G299">
            <v>2134.964997920998</v>
          </cell>
        </row>
        <row r="300">
          <cell r="G300">
            <v>306.6237006237007</v>
          </cell>
        </row>
        <row r="301">
          <cell r="G301">
            <v>300.0732451678535</v>
          </cell>
        </row>
        <row r="302">
          <cell r="G302">
            <v>2089.3553692777214</v>
          </cell>
        </row>
        <row r="303">
          <cell r="G303">
            <v>3728.8086367485175</v>
          </cell>
        </row>
        <row r="304">
          <cell r="G304">
            <v>17.03471634208298</v>
          </cell>
        </row>
        <row r="305">
          <cell r="G305">
            <v>4822.255681818181</v>
          </cell>
        </row>
        <row r="306">
          <cell r="G306">
            <v>19.051136363636363</v>
          </cell>
        </row>
        <row r="307">
          <cell r="G307">
            <v>4543.539726027397</v>
          </cell>
        </row>
        <row r="308">
          <cell r="G308">
            <v>18.37260273972603</v>
          </cell>
        </row>
        <row r="309">
          <cell r="G309">
            <v>4437.122775800711</v>
          </cell>
        </row>
        <row r="310">
          <cell r="G310">
            <v>17.898576512455517</v>
          </cell>
        </row>
        <row r="311">
          <cell r="G311">
            <v>4460.133039647577</v>
          </cell>
        </row>
        <row r="312">
          <cell r="G312">
            <v>17.72511013215859</v>
          </cell>
        </row>
        <row r="313">
          <cell r="G313">
            <v>4460.133039647577</v>
          </cell>
        </row>
        <row r="314">
          <cell r="G314">
            <v>17.72511013215859</v>
          </cell>
        </row>
        <row r="315">
          <cell r="G315">
            <v>4849.995815899581</v>
          </cell>
        </row>
        <row r="316">
          <cell r="G316">
            <v>21.043933054393307</v>
          </cell>
        </row>
        <row r="317">
          <cell r="G317">
            <v>5701.78014184397</v>
          </cell>
        </row>
        <row r="318">
          <cell r="G318">
            <v>23.78014184397163</v>
          </cell>
        </row>
        <row r="319">
          <cell r="G319">
            <v>5537.869976359337</v>
          </cell>
        </row>
        <row r="320">
          <cell r="G320">
            <v>4553.218634686347</v>
          </cell>
        </row>
        <row r="321">
          <cell r="G321">
            <v>18.559040590405903</v>
          </cell>
        </row>
        <row r="322">
          <cell r="G322">
            <v>4517.293137254902</v>
          </cell>
        </row>
        <row r="323">
          <cell r="G323">
            <v>19.72352941176471</v>
          </cell>
        </row>
        <row r="324">
          <cell r="G324">
            <v>4928.574844074845</v>
          </cell>
        </row>
        <row r="325">
          <cell r="G325">
            <v>20.912681912681915</v>
          </cell>
        </row>
        <row r="326">
          <cell r="G326">
            <v>4833.58494404883</v>
          </cell>
        </row>
        <row r="327">
          <cell r="G327">
            <v>20.46592065106816</v>
          </cell>
        </row>
        <row r="328">
          <cell r="G328">
            <v>134.83488569009313</v>
          </cell>
        </row>
        <row r="329">
          <cell r="G329">
            <v>1237.9644674005083</v>
          </cell>
        </row>
        <row r="330">
          <cell r="G330">
            <v>150.79545454545456</v>
          </cell>
        </row>
        <row r="331">
          <cell r="G331">
            <v>1600.9888863636363</v>
          </cell>
        </row>
        <row r="332">
          <cell r="G332">
            <v>145.4246575342466</v>
          </cell>
        </row>
        <row r="333">
          <cell r="G333">
            <v>1508.4551890410962</v>
          </cell>
        </row>
        <row r="334">
          <cell r="G334">
            <v>150.17259786476868</v>
          </cell>
        </row>
        <row r="335">
          <cell r="G335">
            <v>1473.124761565836</v>
          </cell>
        </row>
        <row r="336">
          <cell r="G336">
            <v>148.7171806167401</v>
          </cell>
        </row>
        <row r="337">
          <cell r="G337">
            <v>1480.7641691629954</v>
          </cell>
        </row>
        <row r="338">
          <cell r="G338">
            <v>148.7171806167401</v>
          </cell>
        </row>
        <row r="339">
          <cell r="G339">
            <v>1480.7641691629954</v>
          </cell>
        </row>
        <row r="340">
          <cell r="G340">
            <v>176.56276150627616</v>
          </cell>
        </row>
        <row r="341">
          <cell r="G341">
            <v>1610.198610878661</v>
          </cell>
        </row>
        <row r="342">
          <cell r="G342">
            <v>199.52009456264773</v>
          </cell>
        </row>
        <row r="343">
          <cell r="G343">
            <v>1892.9910070921983</v>
          </cell>
        </row>
        <row r="344">
          <cell r="G344">
            <v>155.7140221402214</v>
          </cell>
        </row>
        <row r="345">
          <cell r="G345">
            <v>1511.6685867158671</v>
          </cell>
        </row>
        <row r="346">
          <cell r="G346">
            <v>165.4843137254902</v>
          </cell>
        </row>
        <row r="347">
          <cell r="G347">
            <v>1499.7413215686274</v>
          </cell>
        </row>
        <row r="348">
          <cell r="G348">
            <v>1636.2868482328483</v>
          </cell>
        </row>
        <row r="349">
          <cell r="G349">
            <v>175.46153846153848</v>
          </cell>
        </row>
        <row r="350">
          <cell r="G350">
            <v>171.71312309257377</v>
          </cell>
        </row>
        <row r="351">
          <cell r="G351">
            <v>1604.7502014242116</v>
          </cell>
        </row>
        <row r="364">
          <cell r="G364">
            <v>30.14</v>
          </cell>
        </row>
        <row r="365">
          <cell r="G365">
            <v>28.39</v>
          </cell>
        </row>
        <row r="366">
          <cell r="G366">
            <v>1341.4</v>
          </cell>
        </row>
        <row r="367">
          <cell r="G367">
            <v>336.04</v>
          </cell>
        </row>
        <row r="368">
          <cell r="G368">
            <v>28.52</v>
          </cell>
        </row>
        <row r="369">
          <cell r="G369">
            <v>17.37</v>
          </cell>
        </row>
        <row r="370">
          <cell r="G370">
            <v>720</v>
          </cell>
        </row>
        <row r="371">
          <cell r="G371">
            <v>185.97</v>
          </cell>
        </row>
        <row r="372">
          <cell r="G372">
            <v>1368</v>
          </cell>
        </row>
        <row r="373">
          <cell r="G373">
            <v>299.12</v>
          </cell>
        </row>
        <row r="374">
          <cell r="G374">
            <v>1200</v>
          </cell>
        </row>
        <row r="375">
          <cell r="G375">
            <v>303.13</v>
          </cell>
        </row>
        <row r="376">
          <cell r="G376">
            <v>1200</v>
          </cell>
        </row>
        <row r="377">
          <cell r="G377">
            <v>345.98</v>
          </cell>
        </row>
        <row r="378">
          <cell r="G378">
            <v>1200</v>
          </cell>
        </row>
        <row r="379">
          <cell r="G379">
            <v>1440</v>
          </cell>
        </row>
        <row r="380">
          <cell r="G380">
            <v>1200</v>
          </cell>
        </row>
        <row r="381">
          <cell r="G381">
            <v>281.45</v>
          </cell>
        </row>
        <row r="382">
          <cell r="G382">
            <v>281.45</v>
          </cell>
        </row>
        <row r="383">
          <cell r="G383">
            <v>1440</v>
          </cell>
        </row>
        <row r="384">
          <cell r="G384">
            <v>346.36</v>
          </cell>
        </row>
        <row r="385">
          <cell r="G385">
            <v>4590</v>
          </cell>
        </row>
        <row r="386">
          <cell r="G386">
            <v>1068.9</v>
          </cell>
        </row>
        <row r="434">
          <cell r="G434">
            <v>115.93</v>
          </cell>
        </row>
        <row r="435">
          <cell r="G435">
            <v>343.92</v>
          </cell>
        </row>
        <row r="436">
          <cell r="G436">
            <v>922.09</v>
          </cell>
        </row>
        <row r="437">
          <cell r="G437">
            <v>1526.24</v>
          </cell>
        </row>
        <row r="438">
          <cell r="G438">
            <v>1498.79</v>
          </cell>
        </row>
        <row r="439">
          <cell r="G439">
            <v>293.16</v>
          </cell>
        </row>
        <row r="440">
          <cell r="G440">
            <v>2504.68</v>
          </cell>
        </row>
        <row r="441">
          <cell r="G441">
            <v>2567.94</v>
          </cell>
        </row>
        <row r="442">
          <cell r="G442">
            <v>778.18</v>
          </cell>
        </row>
        <row r="443">
          <cell r="G443">
            <v>1660.51</v>
          </cell>
        </row>
        <row r="444">
          <cell r="G444">
            <v>79.07</v>
          </cell>
        </row>
        <row r="445">
          <cell r="G445">
            <v>119.57</v>
          </cell>
        </row>
        <row r="446">
          <cell r="G446">
            <v>418.49</v>
          </cell>
        </row>
        <row r="447">
          <cell r="G447">
            <v>418.49</v>
          </cell>
        </row>
        <row r="448">
          <cell r="G448">
            <v>21.52</v>
          </cell>
        </row>
        <row r="449">
          <cell r="G449">
            <v>120.49</v>
          </cell>
        </row>
        <row r="450">
          <cell r="G450">
            <v>323.98</v>
          </cell>
        </row>
        <row r="454">
          <cell r="G454">
            <v>731.39</v>
          </cell>
        </row>
        <row r="455">
          <cell r="G455">
            <v>813.93</v>
          </cell>
        </row>
        <row r="456">
          <cell r="G456">
            <v>347.36</v>
          </cell>
        </row>
        <row r="457">
          <cell r="G457">
            <v>115.79</v>
          </cell>
        </row>
        <row r="458">
          <cell r="G458">
            <v>115.79</v>
          </cell>
        </row>
        <row r="459">
          <cell r="G459">
            <v>115.79</v>
          </cell>
        </row>
        <row r="460">
          <cell r="G460">
            <v>52.62</v>
          </cell>
        </row>
        <row r="461">
          <cell r="G461">
            <v>391.31</v>
          </cell>
        </row>
        <row r="462">
          <cell r="G462">
            <v>276.87</v>
          </cell>
        </row>
        <row r="463">
          <cell r="G463">
            <v>1428.15</v>
          </cell>
        </row>
        <row r="464">
          <cell r="G464">
            <v>591.96</v>
          </cell>
        </row>
        <row r="465">
          <cell r="G465">
            <v>2367.84</v>
          </cell>
        </row>
        <row r="466">
          <cell r="G466">
            <v>889.56</v>
          </cell>
        </row>
        <row r="467">
          <cell r="G467">
            <v>765.3</v>
          </cell>
        </row>
        <row r="468">
          <cell r="G468">
            <v>235.75</v>
          </cell>
        </row>
        <row r="469">
          <cell r="G469">
            <v>442.99</v>
          </cell>
        </row>
        <row r="470">
          <cell r="G470">
            <v>395</v>
          </cell>
        </row>
        <row r="471">
          <cell r="G471">
            <v>97.64</v>
          </cell>
        </row>
        <row r="472">
          <cell r="G472">
            <v>1439.72</v>
          </cell>
        </row>
        <row r="473">
          <cell r="G473">
            <v>57.77</v>
          </cell>
        </row>
        <row r="474">
          <cell r="G474">
            <v>139.17</v>
          </cell>
        </row>
        <row r="475">
          <cell r="G475">
            <v>1439.72</v>
          </cell>
        </row>
        <row r="476">
          <cell r="G476">
            <v>30.09</v>
          </cell>
        </row>
        <row r="477">
          <cell r="G477">
            <v>139.17</v>
          </cell>
        </row>
        <row r="478">
          <cell r="G478">
            <v>853.87</v>
          </cell>
        </row>
        <row r="479">
          <cell r="G479">
            <v>516.82</v>
          </cell>
        </row>
        <row r="480">
          <cell r="G480">
            <v>149.88</v>
          </cell>
        </row>
        <row r="481">
          <cell r="G481">
            <v>11582.97</v>
          </cell>
        </row>
        <row r="482">
          <cell r="G482">
            <v>414.21</v>
          </cell>
        </row>
        <row r="483">
          <cell r="G483">
            <v>1281.23</v>
          </cell>
        </row>
        <row r="484">
          <cell r="G484">
            <v>1657.46</v>
          </cell>
        </row>
        <row r="485">
          <cell r="G485">
            <v>317.09</v>
          </cell>
        </row>
        <row r="486">
          <cell r="G486">
            <v>1043.46</v>
          </cell>
        </row>
        <row r="487">
          <cell r="G487">
            <v>996.31</v>
          </cell>
        </row>
        <row r="488">
          <cell r="G488">
            <v>5965.67</v>
          </cell>
        </row>
        <row r="489">
          <cell r="G489">
            <v>840.43</v>
          </cell>
        </row>
        <row r="490">
          <cell r="G490">
            <v>148</v>
          </cell>
        </row>
        <row r="491">
          <cell r="G491">
            <v>869.55</v>
          </cell>
        </row>
        <row r="492">
          <cell r="G492">
            <v>777.05</v>
          </cell>
        </row>
        <row r="580">
          <cell r="G580">
            <v>1494.68</v>
          </cell>
        </row>
        <row r="581">
          <cell r="G581">
            <v>44.07</v>
          </cell>
        </row>
        <row r="582">
          <cell r="G582">
            <v>125.81</v>
          </cell>
        </row>
        <row r="583">
          <cell r="G583">
            <v>1154.86</v>
          </cell>
        </row>
        <row r="584">
          <cell r="G584">
            <v>264.39</v>
          </cell>
        </row>
        <row r="585">
          <cell r="G585">
            <v>396.59</v>
          </cell>
        </row>
        <row r="586">
          <cell r="G586">
            <v>415.31</v>
          </cell>
        </row>
        <row r="587">
          <cell r="G587">
            <v>415.31</v>
          </cell>
        </row>
        <row r="588">
          <cell r="G588">
            <v>461.04</v>
          </cell>
        </row>
        <row r="589">
          <cell r="G589">
            <v>455.04</v>
          </cell>
        </row>
        <row r="590">
          <cell r="G590">
            <v>65.53</v>
          </cell>
        </row>
        <row r="591">
          <cell r="G591">
            <v>267.13</v>
          </cell>
        </row>
        <row r="592">
          <cell r="G592">
            <v>230.07</v>
          </cell>
        </row>
        <row r="593">
          <cell r="G593">
            <v>36.87</v>
          </cell>
        </row>
        <row r="594">
          <cell r="G594">
            <v>519.02</v>
          </cell>
        </row>
        <row r="596">
          <cell r="G596">
            <v>49.25</v>
          </cell>
        </row>
        <row r="597">
          <cell r="G597">
            <v>484.72</v>
          </cell>
        </row>
        <row r="598">
          <cell r="G598">
            <v>95.18</v>
          </cell>
        </row>
        <row r="599">
          <cell r="G599">
            <v>105.76</v>
          </cell>
        </row>
        <row r="600">
          <cell r="G600">
            <v>352.52</v>
          </cell>
        </row>
        <row r="601">
          <cell r="G601">
            <v>21.15</v>
          </cell>
        </row>
        <row r="602">
          <cell r="G602">
            <v>95.18</v>
          </cell>
        </row>
        <row r="603">
          <cell r="G603">
            <v>21.6</v>
          </cell>
        </row>
        <row r="604">
          <cell r="G604">
            <v>99.67</v>
          </cell>
        </row>
        <row r="605">
          <cell r="G605">
            <v>99.67</v>
          </cell>
        </row>
        <row r="606">
          <cell r="G606">
            <v>539.41</v>
          </cell>
        </row>
        <row r="607">
          <cell r="G607">
            <v>109.21</v>
          </cell>
        </row>
        <row r="608">
          <cell r="G608">
            <v>119.57</v>
          </cell>
        </row>
        <row r="609">
          <cell r="G609">
            <v>95.65</v>
          </cell>
        </row>
        <row r="610">
          <cell r="G610">
            <v>107.61</v>
          </cell>
        </row>
        <row r="611">
          <cell r="G611">
            <v>92.18</v>
          </cell>
        </row>
        <row r="612">
          <cell r="G612">
            <v>7.45</v>
          </cell>
        </row>
        <row r="613">
          <cell r="G613">
            <v>1.99</v>
          </cell>
        </row>
        <row r="614">
          <cell r="G614">
            <v>1.99</v>
          </cell>
        </row>
        <row r="615">
          <cell r="G615">
            <v>16.89</v>
          </cell>
        </row>
        <row r="616">
          <cell r="G616">
            <v>1.39</v>
          </cell>
        </row>
        <row r="617">
          <cell r="G617">
            <v>1.51</v>
          </cell>
        </row>
        <row r="618">
          <cell r="G618">
            <v>105.76</v>
          </cell>
        </row>
        <row r="619">
          <cell r="G619">
            <v>133.25</v>
          </cell>
        </row>
        <row r="620">
          <cell r="G620">
            <v>448.34</v>
          </cell>
        </row>
        <row r="621">
          <cell r="G621">
            <v>231.36</v>
          </cell>
        </row>
        <row r="622">
          <cell r="G622">
            <v>272.26</v>
          </cell>
        </row>
        <row r="623">
          <cell r="G623">
            <v>633.23</v>
          </cell>
        </row>
        <row r="624">
          <cell r="G624">
            <v>491.44</v>
          </cell>
        </row>
        <row r="625">
          <cell r="G625">
            <v>32.67</v>
          </cell>
        </row>
        <row r="626">
          <cell r="G626">
            <v>567.95</v>
          </cell>
        </row>
        <row r="627">
          <cell r="G627">
            <v>699.47</v>
          </cell>
        </row>
        <row r="628">
          <cell r="G628">
            <v>515.1</v>
          </cell>
        </row>
        <row r="629">
          <cell r="G629">
            <v>2563.85</v>
          </cell>
        </row>
        <row r="630">
          <cell r="G630">
            <v>2741.94</v>
          </cell>
        </row>
        <row r="631">
          <cell r="G631">
            <v>2737.6</v>
          </cell>
        </row>
        <row r="632">
          <cell r="G632">
            <v>2268.28</v>
          </cell>
        </row>
        <row r="633">
          <cell r="G633">
            <v>3.92</v>
          </cell>
        </row>
        <row r="634">
          <cell r="G634">
            <v>450.94</v>
          </cell>
        </row>
        <row r="635">
          <cell r="G635">
            <v>8.37</v>
          </cell>
        </row>
        <row r="636">
          <cell r="G636">
            <v>85382.44</v>
          </cell>
        </row>
        <row r="637">
          <cell r="G637">
            <v>82288.48</v>
          </cell>
        </row>
        <row r="638">
          <cell r="G638">
            <v>2351</v>
          </cell>
        </row>
        <row r="639">
          <cell r="G639">
            <v>590.3</v>
          </cell>
        </row>
        <row r="640">
          <cell r="G640">
            <v>21363.18</v>
          </cell>
        </row>
        <row r="641">
          <cell r="G641">
            <v>1457.19</v>
          </cell>
        </row>
        <row r="642">
          <cell r="G642">
            <v>609.08</v>
          </cell>
        </row>
        <row r="643">
          <cell r="G643">
            <v>726.29</v>
          </cell>
        </row>
        <row r="644">
          <cell r="G644">
            <v>2804.05</v>
          </cell>
        </row>
        <row r="645">
          <cell r="G645">
            <v>1889.28</v>
          </cell>
        </row>
        <row r="646">
          <cell r="G646">
            <v>2895.98</v>
          </cell>
        </row>
        <row r="647">
          <cell r="G647">
            <v>848.11</v>
          </cell>
        </row>
        <row r="648">
          <cell r="G648">
            <v>597.58</v>
          </cell>
        </row>
        <row r="649">
          <cell r="G649">
            <v>541.27</v>
          </cell>
        </row>
        <row r="659">
          <cell r="G659">
            <v>13.91</v>
          </cell>
        </row>
        <row r="660">
          <cell r="G660">
            <v>8.74</v>
          </cell>
        </row>
        <row r="687">
          <cell r="G687">
            <v>30.21</v>
          </cell>
        </row>
        <row r="688">
          <cell r="G688">
            <v>11.46</v>
          </cell>
        </row>
        <row r="689">
          <cell r="G689">
            <v>0.44</v>
          </cell>
        </row>
        <row r="690">
          <cell r="G690">
            <v>0.44</v>
          </cell>
        </row>
        <row r="691">
          <cell r="G691">
            <v>10.75</v>
          </cell>
        </row>
        <row r="692">
          <cell r="G692">
            <v>0.44</v>
          </cell>
        </row>
        <row r="693">
          <cell r="G693">
            <v>11.63</v>
          </cell>
        </row>
        <row r="694">
          <cell r="G694">
            <v>84.34</v>
          </cell>
        </row>
        <row r="695">
          <cell r="G695">
            <v>2.2</v>
          </cell>
        </row>
        <row r="696">
          <cell r="G696">
            <v>17.63</v>
          </cell>
        </row>
        <row r="697">
          <cell r="G697">
            <v>17.63</v>
          </cell>
        </row>
        <row r="698">
          <cell r="G698">
            <v>545.47</v>
          </cell>
        </row>
        <row r="699">
          <cell r="G699">
            <v>125.89</v>
          </cell>
        </row>
        <row r="700">
          <cell r="G700">
            <v>135.98</v>
          </cell>
        </row>
        <row r="701">
          <cell r="G701">
            <v>264.39</v>
          </cell>
        </row>
        <row r="702">
          <cell r="G702">
            <v>7.05</v>
          </cell>
        </row>
        <row r="703">
          <cell r="G703">
            <v>124.88</v>
          </cell>
        </row>
        <row r="704">
          <cell r="G704">
            <v>737.18</v>
          </cell>
        </row>
        <row r="705">
          <cell r="G705">
            <v>264.39</v>
          </cell>
        </row>
        <row r="864">
          <cell r="G864">
            <v>3.97</v>
          </cell>
        </row>
        <row r="865">
          <cell r="G865">
            <v>63.55</v>
          </cell>
        </row>
        <row r="866">
          <cell r="G866">
            <v>85.43</v>
          </cell>
        </row>
        <row r="867">
          <cell r="G867">
            <v>6.46</v>
          </cell>
        </row>
        <row r="868">
          <cell r="G868">
            <v>1.99</v>
          </cell>
        </row>
        <row r="869">
          <cell r="G869">
            <v>31.8</v>
          </cell>
        </row>
        <row r="870">
          <cell r="G870">
            <v>1.99</v>
          </cell>
        </row>
        <row r="871">
          <cell r="G871">
            <v>1.99</v>
          </cell>
        </row>
        <row r="872">
          <cell r="G872">
            <v>3.97</v>
          </cell>
        </row>
        <row r="873">
          <cell r="G873">
            <v>2.98</v>
          </cell>
        </row>
        <row r="874">
          <cell r="G874">
            <v>2.48</v>
          </cell>
        </row>
        <row r="875">
          <cell r="G875">
            <v>3.97</v>
          </cell>
        </row>
        <row r="876">
          <cell r="G876">
            <v>13.32</v>
          </cell>
        </row>
        <row r="877">
          <cell r="G877">
            <v>122.56</v>
          </cell>
        </row>
        <row r="878">
          <cell r="G878">
            <v>91.95</v>
          </cell>
        </row>
        <row r="879">
          <cell r="G879">
            <v>248.37</v>
          </cell>
        </row>
        <row r="880">
          <cell r="G880">
            <v>1384.94</v>
          </cell>
        </row>
        <row r="881">
          <cell r="G881">
            <v>377.08</v>
          </cell>
        </row>
        <row r="882">
          <cell r="G882">
            <v>80.03</v>
          </cell>
        </row>
        <row r="883">
          <cell r="G883">
            <v>369.2</v>
          </cell>
        </row>
        <row r="884">
          <cell r="G884">
            <v>451.4</v>
          </cell>
        </row>
        <row r="885">
          <cell r="G885">
            <v>116.51</v>
          </cell>
        </row>
        <row r="886">
          <cell r="G886">
            <v>276.35</v>
          </cell>
        </row>
        <row r="887">
          <cell r="G887">
            <v>285.49</v>
          </cell>
        </row>
        <row r="888">
          <cell r="G888">
            <v>222.61</v>
          </cell>
        </row>
        <row r="889">
          <cell r="G889">
            <v>132.46</v>
          </cell>
        </row>
        <row r="890">
          <cell r="G890">
            <v>1.99</v>
          </cell>
        </row>
        <row r="892">
          <cell r="G892">
            <v>1.99</v>
          </cell>
        </row>
        <row r="893">
          <cell r="G893">
            <v>79.21</v>
          </cell>
        </row>
        <row r="894">
          <cell r="G894">
            <v>55.3</v>
          </cell>
        </row>
        <row r="895">
          <cell r="G895">
            <v>22.92</v>
          </cell>
        </row>
        <row r="896">
          <cell r="G896">
            <v>3.99</v>
          </cell>
        </row>
        <row r="897">
          <cell r="G897">
            <v>1.49</v>
          </cell>
        </row>
        <row r="898">
          <cell r="G898">
            <v>4.48</v>
          </cell>
        </row>
        <row r="899">
          <cell r="G899">
            <v>173.01</v>
          </cell>
        </row>
        <row r="900">
          <cell r="G900">
            <v>34.37</v>
          </cell>
        </row>
        <row r="901">
          <cell r="G901">
            <v>177.64</v>
          </cell>
        </row>
        <row r="902">
          <cell r="G902">
            <v>4010.17</v>
          </cell>
        </row>
        <row r="903">
          <cell r="G903">
            <v>58.7</v>
          </cell>
        </row>
        <row r="904">
          <cell r="G904">
            <v>49.01</v>
          </cell>
        </row>
        <row r="909">
          <cell r="G909">
            <v>9.94</v>
          </cell>
        </row>
        <row r="911">
          <cell r="G911">
            <v>5.96</v>
          </cell>
        </row>
        <row r="912">
          <cell r="G912">
            <v>4.97</v>
          </cell>
        </row>
        <row r="913">
          <cell r="G913">
            <v>83.13</v>
          </cell>
        </row>
        <row r="914">
          <cell r="G914">
            <v>924.27</v>
          </cell>
        </row>
        <row r="915">
          <cell r="G915">
            <v>460.37</v>
          </cell>
        </row>
        <row r="916">
          <cell r="G916">
            <v>192.52</v>
          </cell>
        </row>
        <row r="917">
          <cell r="G917">
            <v>250.27</v>
          </cell>
        </row>
        <row r="996">
          <cell r="G996">
            <v>13.22</v>
          </cell>
        </row>
        <row r="997">
          <cell r="G997">
            <v>75.7</v>
          </cell>
        </row>
        <row r="998">
          <cell r="G998">
            <v>132.2</v>
          </cell>
        </row>
        <row r="999">
          <cell r="G999">
            <v>227.11</v>
          </cell>
        </row>
        <row r="1000">
          <cell r="G1000">
            <v>176.26</v>
          </cell>
        </row>
        <row r="1001">
          <cell r="G1001">
            <v>108.14</v>
          </cell>
        </row>
        <row r="1002">
          <cell r="G1002">
            <v>204.64</v>
          </cell>
        </row>
        <row r="1003">
          <cell r="G1003">
            <v>227.11</v>
          </cell>
        </row>
        <row r="1004">
          <cell r="G1004">
            <v>132.2</v>
          </cell>
        </row>
        <row r="1005">
          <cell r="G1005">
            <v>125.5</v>
          </cell>
        </row>
        <row r="1006">
          <cell r="G1006">
            <v>105.76</v>
          </cell>
        </row>
        <row r="1007">
          <cell r="G1007">
            <v>423.06</v>
          </cell>
        </row>
        <row r="1008">
          <cell r="G1008">
            <v>110.75</v>
          </cell>
        </row>
        <row r="1009">
          <cell r="G1009">
            <v>131.42</v>
          </cell>
        </row>
        <row r="1010">
          <cell r="G1010">
            <v>195.44</v>
          </cell>
        </row>
        <row r="1011">
          <cell r="G1011">
            <v>122.15</v>
          </cell>
        </row>
        <row r="1012">
          <cell r="G1012">
            <v>143.99</v>
          </cell>
        </row>
        <row r="1013">
          <cell r="G1013">
            <v>16.89</v>
          </cell>
        </row>
        <row r="1014">
          <cell r="G1014">
            <v>176.36</v>
          </cell>
        </row>
        <row r="1015">
          <cell r="G1015">
            <v>330.65</v>
          </cell>
        </row>
        <row r="1016">
          <cell r="G1016">
            <v>3.23</v>
          </cell>
        </row>
        <row r="1017">
          <cell r="G1017">
            <v>8.45</v>
          </cell>
        </row>
        <row r="1018">
          <cell r="G1018">
            <v>131.42</v>
          </cell>
        </row>
        <row r="1019">
          <cell r="G1019">
            <v>110.75</v>
          </cell>
        </row>
        <row r="1020">
          <cell r="G1020">
            <v>121.34</v>
          </cell>
        </row>
        <row r="1021">
          <cell r="G1021">
            <v>37.76</v>
          </cell>
        </row>
        <row r="1022">
          <cell r="G1022">
            <v>35.77</v>
          </cell>
        </row>
        <row r="1023">
          <cell r="G1023">
            <v>162.21</v>
          </cell>
        </row>
        <row r="1117">
          <cell r="G1117">
            <v>23.91</v>
          </cell>
        </row>
        <row r="1118">
          <cell r="G1118">
            <v>158.75</v>
          </cell>
        </row>
        <row r="1119">
          <cell r="G1119">
            <v>565.24</v>
          </cell>
        </row>
        <row r="1120">
          <cell r="G1120">
            <v>188.41</v>
          </cell>
        </row>
        <row r="1121">
          <cell r="G1121">
            <v>227.17</v>
          </cell>
        </row>
        <row r="1122">
          <cell r="G1122">
            <v>225.34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34">
      <selection activeCell="I2" sqref="I2"/>
    </sheetView>
  </sheetViews>
  <sheetFormatPr defaultColWidth="9.140625" defaultRowHeight="15"/>
  <cols>
    <col min="1" max="1" width="15.8515625" style="0" bestFit="1" customWidth="1"/>
    <col min="2" max="2" width="27.8515625" style="0" customWidth="1"/>
    <col min="3" max="3" width="33.7109375" style="0" customWidth="1"/>
    <col min="4" max="4" width="16.8515625" style="0" bestFit="1" customWidth="1"/>
    <col min="5" max="5" width="16.00390625" style="0" customWidth="1"/>
    <col min="6" max="6" width="17.7109375" style="0" customWidth="1"/>
    <col min="7" max="7" width="21.140625" style="0" customWidth="1"/>
    <col min="8" max="8" width="29.421875" style="0" customWidth="1"/>
    <col min="10" max="10" width="13.28125" style="0" bestFit="1" customWidth="1"/>
  </cols>
  <sheetData>
    <row r="1" spans="1:8" ht="27">
      <c r="A1" s="91" t="s">
        <v>127</v>
      </c>
      <c r="B1" s="91"/>
      <c r="C1" s="91"/>
      <c r="D1" s="91"/>
      <c r="E1" s="91"/>
      <c r="F1" s="91"/>
      <c r="G1" s="91"/>
      <c r="H1" s="91"/>
    </row>
    <row r="2" spans="1:8" ht="32.25" thickBot="1">
      <c r="A2" s="92" t="s">
        <v>44</v>
      </c>
      <c r="B2" s="92"/>
      <c r="C2" s="92"/>
      <c r="D2" s="92"/>
      <c r="E2" s="92"/>
      <c r="F2" s="92"/>
      <c r="G2" s="92"/>
      <c r="H2" s="92"/>
    </row>
    <row r="3" spans="1:8" ht="25.5" thickBot="1">
      <c r="A3" s="93" t="s">
        <v>59</v>
      </c>
      <c r="B3" s="93"/>
      <c r="C3" s="93"/>
      <c r="D3" s="93"/>
      <c r="E3" s="93"/>
      <c r="F3" s="93"/>
      <c r="G3" s="93"/>
      <c r="H3" s="93"/>
    </row>
    <row r="4" spans="1:8" ht="30.75" customHeight="1" thickBot="1">
      <c r="A4" s="4" t="s">
        <v>0</v>
      </c>
      <c r="B4" s="5" t="s">
        <v>7</v>
      </c>
      <c r="C4" s="5" t="s">
        <v>29</v>
      </c>
      <c r="D4" s="5" t="s">
        <v>32</v>
      </c>
      <c r="E4" s="6" t="s">
        <v>10</v>
      </c>
      <c r="F4" s="6" t="s">
        <v>33</v>
      </c>
      <c r="G4" s="6" t="s">
        <v>11</v>
      </c>
      <c r="H4" s="7" t="s">
        <v>34</v>
      </c>
    </row>
    <row r="5" spans="1:9" ht="60.75" thickBot="1">
      <c r="A5" s="2" t="s">
        <v>27</v>
      </c>
      <c r="B5" s="8" t="s">
        <v>28</v>
      </c>
      <c r="C5" s="8" t="s">
        <v>90</v>
      </c>
      <c r="D5" s="9">
        <f>SUM('[1]EXPENSES AS 30-9-16'!$G$456:$G$467,'[1]EXPENSES AS 30-9-16'!$G$700:$G$705)</f>
        <v>8992.210000000001</v>
      </c>
      <c r="E5" s="18">
        <v>8</v>
      </c>
      <c r="F5" s="21">
        <f>D5/E5</f>
        <v>1124.0262500000001</v>
      </c>
      <c r="G5" s="46"/>
      <c r="H5" s="47"/>
      <c r="I5" s="29"/>
    </row>
    <row r="6" spans="1:9" ht="75.75" thickBot="1">
      <c r="A6" s="3" t="s">
        <v>1</v>
      </c>
      <c r="B6" s="8" t="s">
        <v>2</v>
      </c>
      <c r="C6" s="8" t="s">
        <v>35</v>
      </c>
      <c r="D6" s="27">
        <f>SUM('[1]EXPENSES AS 30-9-16'!$G$580:$G$594,'[1]EXPENSES AS 30-9-16'!$G$610)</f>
        <v>6453.329999999999</v>
      </c>
      <c r="E6" s="48">
        <v>1083</v>
      </c>
      <c r="F6" s="22">
        <f>D6/E6</f>
        <v>5.958753462603878</v>
      </c>
      <c r="G6" s="48">
        <v>808</v>
      </c>
      <c r="H6" s="24">
        <f aca="true" t="shared" si="0" ref="H6:H13">D6/G6</f>
        <v>7.986794554455444</v>
      </c>
      <c r="I6" s="29"/>
    </row>
    <row r="7" spans="1:8" ht="60.75" thickBot="1">
      <c r="A7" s="3" t="s">
        <v>5</v>
      </c>
      <c r="B7" s="31" t="s">
        <v>3</v>
      </c>
      <c r="C7" s="31" t="s">
        <v>36</v>
      </c>
      <c r="D7" s="32">
        <f>SUM('[1]EXPENSES AS 30-9-16'!$G$596:$G$611)</f>
        <v>2488.3300000000004</v>
      </c>
      <c r="E7" s="48">
        <v>284</v>
      </c>
      <c r="F7" s="22">
        <f aca="true" t="shared" si="1" ref="F7:F26">D7/E7</f>
        <v>8.761725352112677</v>
      </c>
      <c r="G7" s="48">
        <v>244</v>
      </c>
      <c r="H7" s="24">
        <f t="shared" si="0"/>
        <v>10.198073770491805</v>
      </c>
    </row>
    <row r="8" spans="1:8" ht="45.75" thickBot="1">
      <c r="A8" s="3" t="s">
        <v>38</v>
      </c>
      <c r="B8" s="8" t="s">
        <v>9</v>
      </c>
      <c r="C8" s="8" t="s">
        <v>37</v>
      </c>
      <c r="D8" s="27">
        <f>SUM('[1]EXPENSES AS 30-9-16'!$G$687:$G$697)</f>
        <v>187.16999999999996</v>
      </c>
      <c r="E8" s="18">
        <v>284</v>
      </c>
      <c r="F8" s="22">
        <f t="shared" si="1"/>
        <v>0.6590492957746478</v>
      </c>
      <c r="G8" s="18">
        <v>244</v>
      </c>
      <c r="H8" s="24">
        <f t="shared" si="0"/>
        <v>0.7670901639344261</v>
      </c>
    </row>
    <row r="9" spans="1:8" ht="75.75" thickBot="1">
      <c r="A9" s="3" t="s">
        <v>6</v>
      </c>
      <c r="B9" s="8" t="s">
        <v>4</v>
      </c>
      <c r="C9" s="8" t="s">
        <v>39</v>
      </c>
      <c r="D9" s="27">
        <f>SUM('[1]EXPENSES AS 30-9-16'!$G$434:$G$450,'[1]EXPENSES AS 30-9-16'!$G$612:$G$632)</f>
        <v>28186.769999999993</v>
      </c>
      <c r="E9" s="48">
        <v>2484</v>
      </c>
      <c r="F9" s="22">
        <f t="shared" si="1"/>
        <v>11.347330917874393</v>
      </c>
      <c r="G9" s="48">
        <v>1827</v>
      </c>
      <c r="H9" s="24">
        <f t="shared" si="0"/>
        <v>15.427898193760258</v>
      </c>
    </row>
    <row r="10" spans="1:8" ht="90.75" thickBot="1">
      <c r="A10" s="3" t="s">
        <v>16</v>
      </c>
      <c r="B10" s="8" t="s">
        <v>40</v>
      </c>
      <c r="C10" s="8" t="s">
        <v>94</v>
      </c>
      <c r="D10" s="27">
        <f>SUM('[1]EXPENSES AS 30-9-16'!$G$43:$G$351,'[1]EXPENSES AS 30-9-16'!$G$364:$G$386,'[1]EXPENSES AS 30-9-16'!$G$1117:$G$1122)</f>
        <v>897616.1088948343</v>
      </c>
      <c r="E10" s="18">
        <v>4362</v>
      </c>
      <c r="F10" s="22">
        <f t="shared" si="1"/>
        <v>205.78085944402437</v>
      </c>
      <c r="G10" s="18">
        <v>3257</v>
      </c>
      <c r="H10" s="24">
        <f t="shared" si="0"/>
        <v>275.5959806247572</v>
      </c>
    </row>
    <row r="11" spans="1:8" ht="60.75" thickBot="1">
      <c r="A11" s="3" t="s">
        <v>16</v>
      </c>
      <c r="B11" s="8" t="s">
        <v>8</v>
      </c>
      <c r="C11" s="8" t="s">
        <v>95</v>
      </c>
      <c r="D11" s="32">
        <f>4*10*(14287.43/10.8)</f>
        <v>52916.4074074074</v>
      </c>
      <c r="E11" s="18">
        <v>4362</v>
      </c>
      <c r="F11" s="22">
        <f t="shared" si="1"/>
        <v>12.13122590724608</v>
      </c>
      <c r="G11" s="18">
        <v>3257</v>
      </c>
      <c r="H11" s="24">
        <f t="shared" si="0"/>
        <v>16.246978018853977</v>
      </c>
    </row>
    <row r="12" spans="1:8" ht="60.75" thickBot="1">
      <c r="A12" s="3" t="s">
        <v>16</v>
      </c>
      <c r="B12" s="8" t="s">
        <v>43</v>
      </c>
      <c r="C12" s="8" t="s">
        <v>96</v>
      </c>
      <c r="D12" s="27">
        <f>11*9*(6078.95/10.8)</f>
        <v>55723.70833333332</v>
      </c>
      <c r="E12" s="18">
        <v>4362</v>
      </c>
      <c r="F12" s="22">
        <f t="shared" si="1"/>
        <v>12.77480704569769</v>
      </c>
      <c r="G12" s="18">
        <v>3257</v>
      </c>
      <c r="H12" s="24">
        <f t="shared" si="0"/>
        <v>17.108906457885578</v>
      </c>
    </row>
    <row r="13" spans="1:10" ht="60.75" thickBot="1">
      <c r="A13" s="3" t="s">
        <v>16</v>
      </c>
      <c r="B13" s="8" t="s">
        <v>12</v>
      </c>
      <c r="C13" s="8" t="s">
        <v>97</v>
      </c>
      <c r="D13" s="27">
        <f>39*9*(4430/10.8)</f>
        <v>143975</v>
      </c>
      <c r="E13" s="18">
        <v>4362</v>
      </c>
      <c r="F13" s="22">
        <f t="shared" si="1"/>
        <v>33.00664832645575</v>
      </c>
      <c r="G13" s="18">
        <v>3257</v>
      </c>
      <c r="H13" s="24">
        <f t="shared" si="0"/>
        <v>44.20478968375806</v>
      </c>
      <c r="J13" s="30"/>
    </row>
    <row r="14" spans="1:10" ht="60.75" thickBot="1">
      <c r="A14" s="3" t="s">
        <v>98</v>
      </c>
      <c r="B14" s="8" t="s">
        <v>13</v>
      </c>
      <c r="C14" s="8" t="s">
        <v>45</v>
      </c>
      <c r="D14" s="27">
        <f>SUM('[1]EXPENSES AS 30-9-16'!$G$454:$G$455,'[1]EXPENSES AS 30-9-16'!$G$698:$G$699)</f>
        <v>2216.68</v>
      </c>
      <c r="E14" s="18">
        <v>4</v>
      </c>
      <c r="F14" s="22">
        <f t="shared" si="1"/>
        <v>554.17</v>
      </c>
      <c r="G14" s="46"/>
      <c r="H14" s="49"/>
      <c r="J14" s="29"/>
    </row>
    <row r="15" spans="1:8" ht="15.75" thickBot="1">
      <c r="A15" s="3" t="s">
        <v>17</v>
      </c>
      <c r="B15" s="8" t="s">
        <v>15</v>
      </c>
      <c r="C15" s="1" t="s">
        <v>49</v>
      </c>
      <c r="D15" s="27">
        <f>SUM('[1]EXPENSES AS 30-9-16'!$G$659:$G$660)</f>
        <v>22.65</v>
      </c>
      <c r="E15" s="18">
        <v>324</v>
      </c>
      <c r="F15" s="22">
        <f t="shared" si="1"/>
        <v>0.0699074074074074</v>
      </c>
      <c r="G15" s="18">
        <v>231</v>
      </c>
      <c r="H15" s="24">
        <f>D15/G15</f>
        <v>0.09805194805194804</v>
      </c>
    </row>
    <row r="16" spans="1:8" ht="30.75" thickBot="1">
      <c r="A16" s="3" t="s">
        <v>18</v>
      </c>
      <c r="B16" s="31" t="s">
        <v>19</v>
      </c>
      <c r="C16" s="33" t="s">
        <v>47</v>
      </c>
      <c r="D16" s="32">
        <f>SUM('[1]EXPENSES AS 30-9-16'!$G$998,'[1]EXPENSES AS 30-9-16'!$G$1000,'[1]EXPENSES AS 30-9-16'!$G$1002,'[1]EXPENSES AS 30-9-16'!$G$1004,'[1]EXPENSES AS 30-9-16'!$G$1006:$G$1008,'[1]EXPENSES AS 30-9-16'!$G$1011,'[1]EXPENSES AS 30-9-16'!$G$1016,'[1]EXPENSES AS 30-9-16'!$G$1017,'[1]EXPENSES AS 30-9-16'!$G$1019:$G$1020)</f>
        <v>1650.79</v>
      </c>
      <c r="E16" s="48">
        <v>231</v>
      </c>
      <c r="F16" s="22">
        <f t="shared" si="1"/>
        <v>7.146277056277056</v>
      </c>
      <c r="G16" s="48">
        <v>187</v>
      </c>
      <c r="H16" s="24">
        <f>D16/G16</f>
        <v>8.827754010695188</v>
      </c>
    </row>
    <row r="17" spans="1:8" ht="30.75" thickBot="1">
      <c r="A17" s="3" t="s">
        <v>18</v>
      </c>
      <c r="B17" s="31" t="s">
        <v>46</v>
      </c>
      <c r="C17" s="33" t="s">
        <v>48</v>
      </c>
      <c r="D17" s="32">
        <f>SUM('[1]EXPENSES AS 30-9-16'!$G$996:$G$997,'[1]EXPENSES AS 30-9-16'!$G$999,'[1]EXPENSES AS 30-9-16'!$G$1001,'[1]EXPENSES AS 30-9-16'!$G$1003,'[1]EXPENSES AS 30-9-16'!$G$1005,'[1]EXPENSES AS 30-9-16'!$G$1009:$G$1010,'[1]EXPENSES AS 30-9-16'!$G$1012:$G$1015,'[1]EXPENSES AS 30-9-16'!$G$1018,'[1]EXPENSES AS 30-9-16'!$G$1021:$G$1023,'[1]EXPENSES AS 30-9-16'!$G$866)</f>
        <v>2224.12</v>
      </c>
      <c r="E17" s="48">
        <v>594</v>
      </c>
      <c r="F17" s="22">
        <f t="shared" si="1"/>
        <v>3.7443097643097643</v>
      </c>
      <c r="G17" s="48">
        <v>450</v>
      </c>
      <c r="H17" s="24">
        <f>D17/G17</f>
        <v>4.942488888888889</v>
      </c>
    </row>
    <row r="18" spans="1:8" ht="30.75" thickBot="1">
      <c r="A18" s="3" t="s">
        <v>20</v>
      </c>
      <c r="B18" s="8" t="s">
        <v>42</v>
      </c>
      <c r="C18" s="1" t="s">
        <v>50</v>
      </c>
      <c r="D18" s="27">
        <f>SUM('[1]EXPENSES AS 30-9-16'!$G$633:$G$634)</f>
        <v>454.86</v>
      </c>
      <c r="E18" s="48">
        <v>186</v>
      </c>
      <c r="F18" s="22">
        <f t="shared" si="1"/>
        <v>2.4454838709677422</v>
      </c>
      <c r="G18" s="48">
        <v>112</v>
      </c>
      <c r="H18" s="24">
        <f>D18/G18</f>
        <v>4.06125</v>
      </c>
    </row>
    <row r="19" spans="1:8" ht="30.75" thickBot="1">
      <c r="A19" s="3" t="s">
        <v>21</v>
      </c>
      <c r="B19" s="8" t="s">
        <v>41</v>
      </c>
      <c r="C19" s="1" t="s">
        <v>51</v>
      </c>
      <c r="D19" s="27">
        <f>SUM('[1]EXPENSES AS 30-9-16'!$G$635:$G$638)</f>
        <v>170030.28999999998</v>
      </c>
      <c r="E19" s="48">
        <v>378</v>
      </c>
      <c r="F19" s="22">
        <f t="shared" si="1"/>
        <v>449.815582010582</v>
      </c>
      <c r="G19" s="48">
        <v>229</v>
      </c>
      <c r="H19" s="24">
        <f>D19/G19</f>
        <v>742.4903493449781</v>
      </c>
    </row>
    <row r="20" spans="1:8" ht="31.5" customHeight="1" thickBot="1">
      <c r="A20" s="37" t="s">
        <v>21</v>
      </c>
      <c r="B20" s="33" t="s">
        <v>92</v>
      </c>
      <c r="C20" s="33" t="s">
        <v>101</v>
      </c>
      <c r="D20" s="69"/>
      <c r="E20" s="70"/>
      <c r="F20" s="71"/>
      <c r="G20" s="48"/>
      <c r="H20" s="80">
        <v>54</v>
      </c>
    </row>
    <row r="21" spans="1:8" ht="30.75" thickBot="1">
      <c r="A21" s="3" t="s">
        <v>22</v>
      </c>
      <c r="B21" s="8" t="s">
        <v>23</v>
      </c>
      <c r="C21" s="8" t="s">
        <v>52</v>
      </c>
      <c r="D21" s="27">
        <f>SUM('[1]EXPENSES AS 30-9-16'!$G$639:$G$649)</f>
        <v>34322.31</v>
      </c>
      <c r="E21" s="18">
        <v>378</v>
      </c>
      <c r="F21" s="22">
        <f t="shared" si="1"/>
        <v>90.7997619047619</v>
      </c>
      <c r="G21" s="18"/>
      <c r="H21" s="24"/>
    </row>
    <row r="22" spans="1:9" ht="30.75" thickBot="1">
      <c r="A22" s="37" t="s">
        <v>22</v>
      </c>
      <c r="B22" s="33" t="s">
        <v>93</v>
      </c>
      <c r="C22" s="33" t="s">
        <v>102</v>
      </c>
      <c r="D22" s="69"/>
      <c r="E22" s="70"/>
      <c r="F22" s="71"/>
      <c r="G22" s="48"/>
      <c r="H22" s="80">
        <v>124</v>
      </c>
      <c r="I22" s="29"/>
    </row>
    <row r="23" spans="1:8" ht="44.25" customHeight="1" thickBot="1">
      <c r="A23" s="3" t="s">
        <v>24</v>
      </c>
      <c r="B23" s="8" t="s">
        <v>30</v>
      </c>
      <c r="C23" s="8" t="s">
        <v>53</v>
      </c>
      <c r="D23" s="27">
        <f>SUM('[1]EXPENSES AS 30-9-16'!$G$468:$G$488)</f>
        <v>29195.989999999998</v>
      </c>
      <c r="E23" s="18">
        <v>5</v>
      </c>
      <c r="F23" s="22">
        <f t="shared" si="1"/>
        <v>5839.197999999999</v>
      </c>
      <c r="G23" s="46"/>
      <c r="H23" s="49"/>
    </row>
    <row r="24" spans="1:8" ht="45.75" thickBot="1">
      <c r="A24" s="11" t="s">
        <v>26</v>
      </c>
      <c r="B24" s="8" t="s">
        <v>25</v>
      </c>
      <c r="C24" s="12" t="s">
        <v>54</v>
      </c>
      <c r="D24" s="13">
        <f>SUM('[1]EXPENSES AS 30-9-16'!$G$489:$G$492)</f>
        <v>2635.0299999999997</v>
      </c>
      <c r="E24" s="18">
        <v>25</v>
      </c>
      <c r="F24" s="23">
        <f t="shared" si="1"/>
        <v>105.40119999999999</v>
      </c>
      <c r="G24" s="46"/>
      <c r="H24" s="50"/>
    </row>
    <row r="25" spans="1:8" ht="30">
      <c r="A25" s="34" t="s">
        <v>55</v>
      </c>
      <c r="B25" s="12" t="s">
        <v>57</v>
      </c>
      <c r="C25" s="35" t="s">
        <v>100</v>
      </c>
      <c r="D25" s="13">
        <f>SUM('[1]EXPENSES AS 30-9-16'!$G$869:$G$876,'[1]EXPENSES AS 30-9-16'!$G$890,'[1]EXPENSES AS 30-9-16'!$G$893:$G$895,'[1]EXPENSES AS 30-9-16'!$G$900,'[1]EXPENSES AS 30-9-16'!$G$903:$G$904,'[1]EXPENSES AS 30-9-16'!$G$913,'[1]EXPENSES AS 30-9-16'!$G$915,'[1]EXPENSES AS 30-9-16'!$G$916:$G$917)</f>
        <v>1350.29</v>
      </c>
      <c r="E25" s="36">
        <v>8</v>
      </c>
      <c r="F25" s="23">
        <f t="shared" si="1"/>
        <v>168.78625</v>
      </c>
      <c r="G25" s="51"/>
      <c r="H25" s="52"/>
    </row>
    <row r="26" spans="1:8" ht="45">
      <c r="A26" s="45" t="s">
        <v>55</v>
      </c>
      <c r="B26" s="39" t="s">
        <v>56</v>
      </c>
      <c r="C26" s="39" t="s">
        <v>58</v>
      </c>
      <c r="D26" s="40">
        <f>SUM('[1]EXPENSES AS 30-9-16'!$G$864:$G$865,'[1]EXPENSES AS 30-9-16'!$G$867:$G$868,'[1]EXPENSES AS 30-9-16'!$G$877:$G$889,'[1]EXPENSES AS 30-9-16'!$G$892,'[1]EXPENSES AS 30-9-16'!$G$896:$G$899,'[1]EXPENSES AS 30-9-16'!$G$901:$G$902,'[1]EXPENSES AS 30-9-16'!$G$909,'[1]EXPENSES AS 30-9-16'!$G$911:$G$912,'[1]EXPENSES AS 30-9-16'!$G$914)</f>
        <v>9552.829999999998</v>
      </c>
      <c r="E26" s="38">
        <v>4</v>
      </c>
      <c r="F26" s="41">
        <f t="shared" si="1"/>
        <v>2388.2074999999995</v>
      </c>
      <c r="G26" s="53"/>
      <c r="H26" s="53"/>
    </row>
    <row r="28" spans="1:6" ht="45">
      <c r="A28" s="19" t="s">
        <v>89</v>
      </c>
      <c r="B28" s="20" t="s">
        <v>91</v>
      </c>
      <c r="C28" s="20" t="s">
        <v>64</v>
      </c>
      <c r="D28" s="19" t="s">
        <v>32</v>
      </c>
      <c r="E28" s="19" t="s">
        <v>65</v>
      </c>
      <c r="F28" s="19" t="s">
        <v>69</v>
      </c>
    </row>
    <row r="29" spans="1:8" ht="15">
      <c r="A29" s="17" t="s">
        <v>83</v>
      </c>
      <c r="B29" s="1" t="s">
        <v>66</v>
      </c>
      <c r="C29" s="1" t="s">
        <v>70</v>
      </c>
      <c r="D29" s="27">
        <v>181169.13</v>
      </c>
      <c r="E29" s="18">
        <v>3</v>
      </c>
      <c r="F29" s="26">
        <f aca="true" t="shared" si="2" ref="F29:F34">D29/E29</f>
        <v>60389.71</v>
      </c>
      <c r="H29" s="30"/>
    </row>
    <row r="30" spans="1:6" ht="45">
      <c r="A30" s="17" t="s">
        <v>55</v>
      </c>
      <c r="B30" s="1" t="s">
        <v>67</v>
      </c>
      <c r="C30" s="14" t="s">
        <v>68</v>
      </c>
      <c r="D30" s="27">
        <v>13456.51</v>
      </c>
      <c r="E30" s="18">
        <v>3</v>
      </c>
      <c r="F30" s="26">
        <f t="shared" si="2"/>
        <v>4485.503333333333</v>
      </c>
    </row>
    <row r="31" spans="1:6" ht="30">
      <c r="A31" s="17" t="s">
        <v>83</v>
      </c>
      <c r="B31" s="88" t="s">
        <v>31</v>
      </c>
      <c r="C31" s="89" t="s">
        <v>72</v>
      </c>
      <c r="D31" s="32">
        <v>32168.26</v>
      </c>
      <c r="E31" s="48">
        <v>8</v>
      </c>
      <c r="F31" s="90">
        <f t="shared" si="2"/>
        <v>4021.0325</v>
      </c>
    </row>
    <row r="32" spans="1:6" ht="30">
      <c r="A32" s="17" t="s">
        <v>17</v>
      </c>
      <c r="B32" s="88" t="s">
        <v>14</v>
      </c>
      <c r="C32" s="89" t="s">
        <v>71</v>
      </c>
      <c r="D32" s="32">
        <v>862.03</v>
      </c>
      <c r="E32" s="48">
        <v>10</v>
      </c>
      <c r="F32" s="90">
        <f t="shared" si="2"/>
        <v>86.203</v>
      </c>
    </row>
    <row r="33" spans="1:6" ht="30">
      <c r="A33" s="17" t="s">
        <v>20</v>
      </c>
      <c r="B33" s="1" t="s">
        <v>61</v>
      </c>
      <c r="C33" s="14" t="s">
        <v>73</v>
      </c>
      <c r="D33" s="27">
        <v>34333</v>
      </c>
      <c r="E33" s="18">
        <v>1</v>
      </c>
      <c r="F33" s="26">
        <f t="shared" si="2"/>
        <v>34333</v>
      </c>
    </row>
    <row r="34" spans="1:6" ht="30">
      <c r="A34" s="17" t="s">
        <v>20</v>
      </c>
      <c r="B34" s="1" t="s">
        <v>75</v>
      </c>
      <c r="C34" s="14" t="s">
        <v>74</v>
      </c>
      <c r="D34" s="27">
        <v>4251.63</v>
      </c>
      <c r="E34" s="18">
        <v>9</v>
      </c>
      <c r="F34" s="26">
        <f t="shared" si="2"/>
        <v>472.40333333333336</v>
      </c>
    </row>
    <row r="35" spans="1:6" ht="15">
      <c r="A35" s="17" t="s">
        <v>21</v>
      </c>
      <c r="B35" s="1" t="s">
        <v>84</v>
      </c>
      <c r="C35" s="14" t="s">
        <v>85</v>
      </c>
      <c r="D35" s="27">
        <v>10377.54</v>
      </c>
      <c r="E35" s="18"/>
      <c r="F35" s="26"/>
    </row>
    <row r="36" spans="1:6" ht="30">
      <c r="A36" s="17" t="s">
        <v>22</v>
      </c>
      <c r="B36" s="1" t="s">
        <v>60</v>
      </c>
      <c r="C36" s="14" t="s">
        <v>76</v>
      </c>
      <c r="D36" s="27">
        <v>60000</v>
      </c>
      <c r="E36" s="18">
        <v>1</v>
      </c>
      <c r="F36" s="26">
        <f aca="true" t="shared" si="3" ref="F36:F48">D36/E36</f>
        <v>60000</v>
      </c>
    </row>
    <row r="37" spans="1:6" ht="30">
      <c r="A37" s="17" t="s">
        <v>87</v>
      </c>
      <c r="B37" s="1" t="s">
        <v>62</v>
      </c>
      <c r="C37" s="14" t="s">
        <v>77</v>
      </c>
      <c r="D37" s="27">
        <v>3216</v>
      </c>
      <c r="E37" s="18">
        <v>10</v>
      </c>
      <c r="F37" s="26">
        <f t="shared" si="3"/>
        <v>321.6</v>
      </c>
    </row>
    <row r="38" spans="1:8" ht="15">
      <c r="A38" s="17" t="s">
        <v>86</v>
      </c>
      <c r="B38" s="1" t="s">
        <v>63</v>
      </c>
      <c r="C38" s="16" t="s">
        <v>78</v>
      </c>
      <c r="D38" s="27">
        <v>27581.49</v>
      </c>
      <c r="E38" s="18">
        <v>44</v>
      </c>
      <c r="F38" s="26">
        <f t="shared" si="3"/>
        <v>626.8520454545455</v>
      </c>
      <c r="H38" s="15"/>
    </row>
    <row r="39" spans="1:8" ht="15">
      <c r="A39" s="1" t="s">
        <v>88</v>
      </c>
      <c r="B39" s="1" t="s">
        <v>113</v>
      </c>
      <c r="C39" s="16" t="s">
        <v>114</v>
      </c>
      <c r="D39" s="27">
        <v>4282</v>
      </c>
      <c r="E39" s="18">
        <v>5</v>
      </c>
      <c r="F39" s="26">
        <f t="shared" si="3"/>
        <v>856.4</v>
      </c>
      <c r="H39" s="15"/>
    </row>
    <row r="40" spans="1:8" ht="15">
      <c r="A40" s="1" t="s">
        <v>88</v>
      </c>
      <c r="B40" s="1" t="s">
        <v>115</v>
      </c>
      <c r="C40" s="16" t="s">
        <v>116</v>
      </c>
      <c r="D40" s="27">
        <v>1297</v>
      </c>
      <c r="E40" s="18">
        <v>4</v>
      </c>
      <c r="F40" s="26">
        <f t="shared" si="3"/>
        <v>324.25</v>
      </c>
      <c r="H40" s="15"/>
    </row>
    <row r="41" spans="1:8" ht="15">
      <c r="A41" s="1" t="s">
        <v>88</v>
      </c>
      <c r="B41" s="1" t="s">
        <v>117</v>
      </c>
      <c r="C41" s="16" t="s">
        <v>118</v>
      </c>
      <c r="D41" s="27">
        <v>7086</v>
      </c>
      <c r="E41" s="18">
        <v>8</v>
      </c>
      <c r="F41" s="26">
        <f t="shared" si="3"/>
        <v>885.75</v>
      </c>
      <c r="H41" s="15"/>
    </row>
    <row r="42" spans="1:6" ht="15">
      <c r="A42" s="17" t="s">
        <v>88</v>
      </c>
      <c r="B42" s="1" t="s">
        <v>79</v>
      </c>
      <c r="C42" s="16" t="s">
        <v>80</v>
      </c>
      <c r="D42" s="27">
        <v>1713.02</v>
      </c>
      <c r="E42" s="18">
        <v>12</v>
      </c>
      <c r="F42" s="26">
        <f t="shared" si="3"/>
        <v>142.75166666666667</v>
      </c>
    </row>
    <row r="43" spans="1:6" ht="15">
      <c r="A43" s="17" t="s">
        <v>88</v>
      </c>
      <c r="B43" s="1" t="s">
        <v>81</v>
      </c>
      <c r="C43" s="16" t="s">
        <v>82</v>
      </c>
      <c r="D43" s="27">
        <v>3765.6</v>
      </c>
      <c r="E43" s="18">
        <v>1</v>
      </c>
      <c r="F43" s="26">
        <f t="shared" si="3"/>
        <v>3765.6</v>
      </c>
    </row>
    <row r="44" spans="1:6" ht="15">
      <c r="A44" s="82" t="s">
        <v>119</v>
      </c>
      <c r="B44" s="83" t="s">
        <v>120</v>
      </c>
      <c r="C44" s="16" t="s">
        <v>121</v>
      </c>
      <c r="D44" s="84">
        <v>532</v>
      </c>
      <c r="E44" s="85">
        <v>50</v>
      </c>
      <c r="F44" s="86">
        <f t="shared" si="3"/>
        <v>10.64</v>
      </c>
    </row>
    <row r="45" spans="1:6" ht="15">
      <c r="A45" s="82" t="s">
        <v>119</v>
      </c>
      <c r="B45" s="83" t="s">
        <v>120</v>
      </c>
      <c r="C45" s="16" t="s">
        <v>122</v>
      </c>
      <c r="D45" s="84">
        <v>553.7</v>
      </c>
      <c r="E45" s="85">
        <v>52</v>
      </c>
      <c r="F45" s="86">
        <f t="shared" si="3"/>
        <v>10.648076923076925</v>
      </c>
    </row>
    <row r="46" spans="1:6" ht="15">
      <c r="A46" s="82" t="s">
        <v>119</v>
      </c>
      <c r="B46" s="83" t="s">
        <v>120</v>
      </c>
      <c r="C46" s="16" t="s">
        <v>123</v>
      </c>
      <c r="D46" s="84">
        <v>575</v>
      </c>
      <c r="E46" s="85">
        <v>54</v>
      </c>
      <c r="F46" s="86">
        <f t="shared" si="3"/>
        <v>10.648148148148149</v>
      </c>
    </row>
    <row r="47" spans="1:6" ht="30">
      <c r="A47" s="82" t="s">
        <v>86</v>
      </c>
      <c r="B47" s="83" t="s">
        <v>124</v>
      </c>
      <c r="C47" s="16" t="s">
        <v>125</v>
      </c>
      <c r="D47" s="84">
        <v>366.7</v>
      </c>
      <c r="E47" s="85">
        <v>18</v>
      </c>
      <c r="F47" s="86">
        <f t="shared" si="3"/>
        <v>20.37222222222222</v>
      </c>
    </row>
    <row r="48" spans="1:6" ht="30">
      <c r="A48" s="82" t="s">
        <v>86</v>
      </c>
      <c r="B48" s="83" t="s">
        <v>124</v>
      </c>
      <c r="C48" s="16" t="s">
        <v>126</v>
      </c>
      <c r="D48" s="84">
        <v>196.8</v>
      </c>
      <c r="E48" s="85">
        <v>25</v>
      </c>
      <c r="F48" s="86">
        <f t="shared" si="3"/>
        <v>7.872000000000001</v>
      </c>
    </row>
    <row r="49" ht="15">
      <c r="F49" s="43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r:id="rId4"/>
  <headerFooter>
    <oddFooter>&amp;CCentre for Infectious Disease Research in Zambia - BetterInfo Study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 topLeftCell="A1">
      <selection activeCell="D11" sqref="D11"/>
    </sheetView>
  </sheetViews>
  <sheetFormatPr defaultColWidth="9.140625" defaultRowHeight="15"/>
  <cols>
    <col min="1" max="1" width="15.8515625" style="0" bestFit="1" customWidth="1"/>
    <col min="2" max="2" width="36.57421875" style="0" bestFit="1" customWidth="1"/>
    <col min="3" max="3" width="38.57421875" style="0" customWidth="1"/>
    <col min="4" max="4" width="16.8515625" style="0" bestFit="1" customWidth="1"/>
    <col min="5" max="5" width="16.00390625" style="0" customWidth="1"/>
    <col min="6" max="6" width="17.7109375" style="0" customWidth="1"/>
    <col min="7" max="7" width="21.140625" style="0" customWidth="1"/>
    <col min="8" max="8" width="29.421875" style="0" customWidth="1"/>
    <col min="9" max="9" width="20.7109375" style="0" bestFit="1" customWidth="1"/>
    <col min="10" max="10" width="13.28125" style="0" bestFit="1" customWidth="1"/>
  </cols>
  <sheetData>
    <row r="1" spans="1:8" ht="24.75">
      <c r="A1" s="94" t="s">
        <v>128</v>
      </c>
      <c r="B1" s="94"/>
      <c r="C1" s="94"/>
      <c r="D1" s="94"/>
      <c r="E1" s="94"/>
      <c r="F1" s="94"/>
      <c r="G1" s="94"/>
      <c r="H1" s="94"/>
    </row>
    <row r="2" spans="1:8" ht="32.25" thickBot="1">
      <c r="A2" s="92" t="s">
        <v>44</v>
      </c>
      <c r="B2" s="92"/>
      <c r="C2" s="92"/>
      <c r="D2" s="92"/>
      <c r="E2" s="92"/>
      <c r="F2" s="92"/>
      <c r="G2" s="92"/>
      <c r="H2" s="92"/>
    </row>
    <row r="3" spans="1:8" ht="25.5" thickBot="1">
      <c r="A3" s="93" t="s">
        <v>59</v>
      </c>
      <c r="B3" s="93"/>
      <c r="C3" s="93"/>
      <c r="D3" s="93"/>
      <c r="E3" s="93"/>
      <c r="F3" s="93"/>
      <c r="G3" s="93"/>
      <c r="H3" s="93"/>
    </row>
    <row r="4" spans="1:9" ht="30.75" customHeight="1" thickBot="1">
      <c r="A4" s="4" t="s">
        <v>0</v>
      </c>
      <c r="B4" s="5" t="s">
        <v>7</v>
      </c>
      <c r="C4" s="5" t="s">
        <v>29</v>
      </c>
      <c r="D4" s="5" t="s">
        <v>32</v>
      </c>
      <c r="E4" s="6" t="s">
        <v>10</v>
      </c>
      <c r="F4" s="6" t="s">
        <v>33</v>
      </c>
      <c r="G4" s="6" t="s">
        <v>11</v>
      </c>
      <c r="H4" s="65" t="s">
        <v>34</v>
      </c>
      <c r="I4" s="76" t="s">
        <v>109</v>
      </c>
    </row>
    <row r="5" spans="1:8" ht="36" customHeight="1" thickBot="1">
      <c r="A5" s="55" t="s">
        <v>105</v>
      </c>
      <c r="B5" s="56" t="s">
        <v>106</v>
      </c>
      <c r="C5" s="81" t="s">
        <v>112</v>
      </c>
      <c r="D5" s="27">
        <v>4559</v>
      </c>
      <c r="E5" s="59">
        <v>20</v>
      </c>
      <c r="F5" s="57">
        <f>D5/E5</f>
        <v>227.95</v>
      </c>
      <c r="G5" s="59">
        <v>20</v>
      </c>
      <c r="H5" s="58">
        <f>D5/G5</f>
        <v>227.95</v>
      </c>
    </row>
    <row r="6" spans="1:8" ht="60.75" thickBot="1">
      <c r="A6" s="3" t="s">
        <v>16</v>
      </c>
      <c r="B6" s="8" t="s">
        <v>43</v>
      </c>
      <c r="C6" s="8" t="s">
        <v>96</v>
      </c>
      <c r="D6" s="10">
        <f>11*9*(6078.95/10.8)</f>
        <v>55723.70833333332</v>
      </c>
      <c r="E6" s="18">
        <v>4362</v>
      </c>
      <c r="F6" s="22">
        <f>D6/E6</f>
        <v>12.77480704569769</v>
      </c>
      <c r="G6" s="18">
        <v>3257</v>
      </c>
      <c r="H6" s="24">
        <f>D6/G6</f>
        <v>17.108906457885578</v>
      </c>
    </row>
    <row r="7" spans="1:10" ht="45.75" thickBot="1">
      <c r="A7" s="3" t="s">
        <v>16</v>
      </c>
      <c r="B7" s="8" t="s">
        <v>12</v>
      </c>
      <c r="C7" s="8" t="s">
        <v>97</v>
      </c>
      <c r="D7" s="10">
        <f>39*9*(4430/10.8)</f>
        <v>143975</v>
      </c>
      <c r="E7" s="18">
        <v>4362</v>
      </c>
      <c r="F7" s="22">
        <f>D7/E7</f>
        <v>33.00664832645575</v>
      </c>
      <c r="G7" s="18">
        <v>3257</v>
      </c>
      <c r="H7" s="24">
        <f>D7/G7</f>
        <v>44.20478968375806</v>
      </c>
      <c r="J7" s="30"/>
    </row>
    <row r="8" spans="1:8" ht="15">
      <c r="A8" s="3" t="s">
        <v>17</v>
      </c>
      <c r="B8" s="8" t="s">
        <v>103</v>
      </c>
      <c r="C8" s="1" t="s">
        <v>104</v>
      </c>
      <c r="D8" s="10">
        <v>27581.49</v>
      </c>
      <c r="E8" s="18">
        <v>44</v>
      </c>
      <c r="F8" s="22">
        <f>D8/E8</f>
        <v>626.8520454545455</v>
      </c>
      <c r="G8" s="18">
        <v>44</v>
      </c>
      <c r="H8" s="24">
        <f>D8/G8</f>
        <v>626.8520454545455</v>
      </c>
    </row>
    <row r="9" spans="1:8" ht="30.75" thickBot="1">
      <c r="A9" s="1"/>
      <c r="B9" s="14" t="s">
        <v>108</v>
      </c>
      <c r="C9" s="16" t="s">
        <v>107</v>
      </c>
      <c r="D9" s="27"/>
      <c r="E9" s="18">
        <v>4362</v>
      </c>
      <c r="F9" s="22">
        <v>54</v>
      </c>
      <c r="G9" s="66"/>
      <c r="H9" s="67"/>
    </row>
    <row r="10" spans="7:9" ht="18.75" thickBot="1">
      <c r="G10" s="54" t="s">
        <v>99</v>
      </c>
      <c r="H10" s="79">
        <f>SUM(H5:H8)</f>
        <v>916.1157415961891</v>
      </c>
      <c r="I10" s="78">
        <v>0.27</v>
      </c>
    </row>
    <row r="11" ht="15">
      <c r="G11" s="44"/>
    </row>
    <row r="13" ht="17.25">
      <c r="C13" s="64"/>
    </row>
    <row r="15" ht="15">
      <c r="F15" s="43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5.8515625" style="0" bestFit="1" customWidth="1"/>
    <col min="2" max="2" width="27.8515625" style="0" customWidth="1"/>
    <col min="3" max="3" width="39.421875" style="0" customWidth="1"/>
    <col min="4" max="4" width="16.8515625" style="0" bestFit="1" customWidth="1"/>
    <col min="5" max="5" width="16.00390625" style="0" customWidth="1"/>
    <col min="6" max="6" width="17.7109375" style="0" customWidth="1"/>
    <col min="7" max="7" width="21.140625" style="0" customWidth="1"/>
    <col min="8" max="8" width="29.421875" style="0" customWidth="1"/>
    <col min="9" max="9" width="20.7109375" style="0" bestFit="1" customWidth="1"/>
    <col min="10" max="10" width="13.28125" style="0" bestFit="1" customWidth="1"/>
  </cols>
  <sheetData>
    <row r="1" spans="1:8" ht="24.75">
      <c r="A1" s="94" t="s">
        <v>129</v>
      </c>
      <c r="B1" s="94"/>
      <c r="C1" s="94"/>
      <c r="D1" s="94"/>
      <c r="E1" s="94"/>
      <c r="F1" s="94"/>
      <c r="G1" s="94"/>
      <c r="H1" s="94"/>
    </row>
    <row r="2" spans="1:8" ht="32.25" thickBot="1">
      <c r="A2" s="92" t="s">
        <v>44</v>
      </c>
      <c r="B2" s="92"/>
      <c r="C2" s="92"/>
      <c r="D2" s="92"/>
      <c r="E2" s="92"/>
      <c r="F2" s="92"/>
      <c r="G2" s="92"/>
      <c r="H2" s="92"/>
    </row>
    <row r="3" spans="1:8" ht="25.5" thickBot="1">
      <c r="A3" s="93" t="s">
        <v>59</v>
      </c>
      <c r="B3" s="93"/>
      <c r="C3" s="93"/>
      <c r="D3" s="93"/>
      <c r="E3" s="93"/>
      <c r="F3" s="93"/>
      <c r="G3" s="93"/>
      <c r="H3" s="93"/>
    </row>
    <row r="4" spans="1:9" ht="30.75" customHeight="1" thickBot="1">
      <c r="A4" s="4" t="s">
        <v>0</v>
      </c>
      <c r="B4" s="5" t="s">
        <v>7</v>
      </c>
      <c r="C4" s="5" t="s">
        <v>29</v>
      </c>
      <c r="D4" s="5" t="s">
        <v>32</v>
      </c>
      <c r="E4" s="6" t="s">
        <v>10</v>
      </c>
      <c r="F4" s="6" t="s">
        <v>33</v>
      </c>
      <c r="G4" s="6" t="s">
        <v>11</v>
      </c>
      <c r="H4" s="65" t="s">
        <v>34</v>
      </c>
      <c r="I4" s="76" t="s">
        <v>109</v>
      </c>
    </row>
    <row r="5" spans="1:8" ht="33.75" customHeight="1" thickBot="1">
      <c r="A5" s="55" t="s">
        <v>105</v>
      </c>
      <c r="B5" s="56" t="s">
        <v>106</v>
      </c>
      <c r="C5" s="81" t="s">
        <v>112</v>
      </c>
      <c r="D5" s="27">
        <v>4559</v>
      </c>
      <c r="E5" s="59">
        <v>20</v>
      </c>
      <c r="F5" s="57">
        <f aca="true" t="shared" si="0" ref="F5:F10">D5/E5</f>
        <v>227.95</v>
      </c>
      <c r="G5" s="59">
        <v>20</v>
      </c>
      <c r="H5" s="58">
        <f aca="true" t="shared" si="1" ref="H5:H10">D5/G5</f>
        <v>227.95</v>
      </c>
    </row>
    <row r="6" spans="1:8" ht="30.75" customHeight="1" thickBot="1">
      <c r="A6" s="3" t="s">
        <v>16</v>
      </c>
      <c r="B6" s="8" t="s">
        <v>12</v>
      </c>
      <c r="C6" s="8" t="s">
        <v>97</v>
      </c>
      <c r="D6" s="27">
        <f>39*9*(4430/10.8)</f>
        <v>143975</v>
      </c>
      <c r="E6" s="18">
        <v>4362</v>
      </c>
      <c r="F6" s="22">
        <f t="shared" si="0"/>
        <v>33.00664832645575</v>
      </c>
      <c r="G6" s="18">
        <v>3257</v>
      </c>
      <c r="H6" s="24">
        <f t="shared" si="1"/>
        <v>44.20478968375806</v>
      </c>
    </row>
    <row r="7" spans="1:8" ht="30.75" customHeight="1" thickBot="1">
      <c r="A7" s="3" t="s">
        <v>16</v>
      </c>
      <c r="B7" s="8" t="s">
        <v>43</v>
      </c>
      <c r="C7" s="8" t="s">
        <v>96</v>
      </c>
      <c r="D7" s="27">
        <f>11*9*(6078.95/10.8)</f>
        <v>55723.70833333332</v>
      </c>
      <c r="E7" s="18">
        <v>4362</v>
      </c>
      <c r="F7" s="22">
        <f t="shared" si="0"/>
        <v>12.77480704569769</v>
      </c>
      <c r="G7" s="18">
        <v>3257</v>
      </c>
      <c r="H7" s="24">
        <f t="shared" si="1"/>
        <v>17.108906457885578</v>
      </c>
    </row>
    <row r="8" spans="1:8" ht="45.75" thickBot="1">
      <c r="A8" s="3" t="s">
        <v>5</v>
      </c>
      <c r="B8" s="31" t="s">
        <v>3</v>
      </c>
      <c r="C8" s="31" t="s">
        <v>36</v>
      </c>
      <c r="D8" s="32">
        <f>SUM('[1]EXPENSES AS 30-9-16'!$G$596:$G$611)</f>
        <v>2488.3300000000004</v>
      </c>
      <c r="E8" s="48">
        <v>284</v>
      </c>
      <c r="F8" s="22">
        <f t="shared" si="0"/>
        <v>8.761725352112677</v>
      </c>
      <c r="G8" s="48">
        <v>244</v>
      </c>
      <c r="H8" s="24">
        <f t="shared" si="1"/>
        <v>10.198073770491805</v>
      </c>
    </row>
    <row r="9" spans="1:8" ht="45.75" thickBot="1">
      <c r="A9" s="3" t="s">
        <v>38</v>
      </c>
      <c r="B9" s="8" t="s">
        <v>9</v>
      </c>
      <c r="C9" s="8" t="s">
        <v>37</v>
      </c>
      <c r="D9" s="27">
        <f>SUM('[1]EXPENSES AS 30-9-16'!$G$687:$G$697)</f>
        <v>187.16999999999996</v>
      </c>
      <c r="E9" s="18">
        <v>284</v>
      </c>
      <c r="F9" s="22">
        <f t="shared" si="0"/>
        <v>0.6590492957746478</v>
      </c>
      <c r="G9" s="18">
        <v>244</v>
      </c>
      <c r="H9" s="24">
        <f t="shared" si="1"/>
        <v>0.7670901639344261</v>
      </c>
    </row>
    <row r="10" spans="1:8" ht="30.75" thickBot="1">
      <c r="A10" s="87" t="s">
        <v>17</v>
      </c>
      <c r="B10" s="8" t="s">
        <v>103</v>
      </c>
      <c r="C10" s="1" t="s">
        <v>104</v>
      </c>
      <c r="D10" s="27">
        <v>27581.49</v>
      </c>
      <c r="E10" s="18">
        <v>44</v>
      </c>
      <c r="F10" s="22">
        <f t="shared" si="0"/>
        <v>626.8520454545455</v>
      </c>
      <c r="G10" s="18">
        <v>44</v>
      </c>
      <c r="H10" s="24">
        <f t="shared" si="1"/>
        <v>626.8520454545455</v>
      </c>
    </row>
    <row r="11" spans="1:8" ht="30.75" thickBot="1">
      <c r="A11" s="16"/>
      <c r="B11" s="8" t="s">
        <v>108</v>
      </c>
      <c r="C11" s="16" t="s">
        <v>110</v>
      </c>
      <c r="D11" s="27"/>
      <c r="E11" s="18">
        <v>4362</v>
      </c>
      <c r="F11" s="22">
        <v>60.5</v>
      </c>
      <c r="G11" s="18"/>
      <c r="H11" s="24"/>
    </row>
    <row r="12" spans="1:10" ht="16.5" thickBot="1">
      <c r="A12" s="3"/>
      <c r="B12" s="8"/>
      <c r="C12" s="8"/>
      <c r="D12" s="27"/>
      <c r="E12" s="18"/>
      <c r="F12" s="22"/>
      <c r="G12" s="28" t="s">
        <v>111</v>
      </c>
      <c r="H12" s="68">
        <f>SUM(H5:H10)</f>
        <v>927.0809055306154</v>
      </c>
      <c r="I12" s="78">
        <v>0.45</v>
      </c>
      <c r="J12" s="30"/>
    </row>
    <row r="18" ht="15">
      <c r="F18" s="43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15.8515625" style="0" bestFit="1" customWidth="1"/>
    <col min="2" max="2" width="27.8515625" style="0" customWidth="1"/>
    <col min="3" max="3" width="40.140625" style="0" customWidth="1"/>
    <col min="4" max="4" width="16.8515625" style="0" bestFit="1" customWidth="1"/>
    <col min="5" max="5" width="16.00390625" style="0" customWidth="1"/>
    <col min="6" max="6" width="17.7109375" style="0" customWidth="1"/>
    <col min="7" max="7" width="21.140625" style="0" customWidth="1"/>
    <col min="8" max="8" width="29.421875" style="0" customWidth="1"/>
    <col min="9" max="9" width="20.7109375" style="0" bestFit="1" customWidth="1"/>
    <col min="10" max="10" width="13.28125" style="0" bestFit="1" customWidth="1"/>
  </cols>
  <sheetData>
    <row r="1" spans="1:8" ht="24.75">
      <c r="A1" s="94" t="s">
        <v>130</v>
      </c>
      <c r="B1" s="94"/>
      <c r="C1" s="94"/>
      <c r="D1" s="94"/>
      <c r="E1" s="94"/>
      <c r="F1" s="94"/>
      <c r="G1" s="94"/>
      <c r="H1" s="94"/>
    </row>
    <row r="2" spans="1:8" ht="32.25" thickBot="1">
      <c r="A2" s="92" t="s">
        <v>44</v>
      </c>
      <c r="B2" s="92"/>
      <c r="C2" s="92"/>
      <c r="D2" s="92"/>
      <c r="E2" s="92"/>
      <c r="F2" s="92"/>
      <c r="G2" s="92"/>
      <c r="H2" s="92"/>
    </row>
    <row r="3" spans="1:8" ht="25.5" thickBot="1">
      <c r="A3" s="93" t="s">
        <v>59</v>
      </c>
      <c r="B3" s="93"/>
      <c r="C3" s="93"/>
      <c r="D3" s="93"/>
      <c r="E3" s="93"/>
      <c r="F3" s="93"/>
      <c r="G3" s="93"/>
      <c r="H3" s="93"/>
    </row>
    <row r="4" spans="1:9" ht="30.75" customHeight="1" thickBot="1">
      <c r="A4" s="4" t="s">
        <v>0</v>
      </c>
      <c r="B4" s="5" t="s">
        <v>7</v>
      </c>
      <c r="C4" s="5" t="s">
        <v>29</v>
      </c>
      <c r="D4" s="5" t="s">
        <v>32</v>
      </c>
      <c r="E4" s="6" t="s">
        <v>10</v>
      </c>
      <c r="F4" s="6" t="s">
        <v>33</v>
      </c>
      <c r="G4" s="6" t="s">
        <v>11</v>
      </c>
      <c r="H4" s="7" t="s">
        <v>34</v>
      </c>
      <c r="I4" s="76" t="s">
        <v>109</v>
      </c>
    </row>
    <row r="5" spans="1:8" ht="39.75" customHeight="1" thickBot="1">
      <c r="A5" s="55" t="s">
        <v>105</v>
      </c>
      <c r="B5" s="56" t="s">
        <v>106</v>
      </c>
      <c r="C5" s="81" t="s">
        <v>112</v>
      </c>
      <c r="D5" s="27">
        <v>4559</v>
      </c>
      <c r="E5" s="59">
        <v>20</v>
      </c>
      <c r="F5" s="57">
        <f aca="true" t="shared" si="0" ref="F5:F14">D5/E5</f>
        <v>227.95</v>
      </c>
      <c r="G5" s="59">
        <v>20</v>
      </c>
      <c r="H5" s="58">
        <f aca="true" t="shared" si="1" ref="H5:H14">D5/G5</f>
        <v>227.95</v>
      </c>
    </row>
    <row r="6" spans="1:8" ht="30.75" customHeight="1" thickBot="1">
      <c r="A6" s="3" t="s">
        <v>16</v>
      </c>
      <c r="B6" s="8" t="s">
        <v>12</v>
      </c>
      <c r="C6" s="8" t="s">
        <v>97</v>
      </c>
      <c r="D6" s="27">
        <f>39*9*(4430/10.8)</f>
        <v>143975</v>
      </c>
      <c r="E6" s="18">
        <v>4362</v>
      </c>
      <c r="F6" s="22">
        <f t="shared" si="0"/>
        <v>33.00664832645575</v>
      </c>
      <c r="G6" s="18">
        <v>3257</v>
      </c>
      <c r="H6" s="24">
        <f t="shared" si="1"/>
        <v>44.20478968375806</v>
      </c>
    </row>
    <row r="7" spans="1:8" ht="30.75" customHeight="1" thickBot="1">
      <c r="A7" s="3" t="s">
        <v>16</v>
      </c>
      <c r="B7" s="8" t="s">
        <v>43</v>
      </c>
      <c r="C7" s="8" t="s">
        <v>96</v>
      </c>
      <c r="D7" s="27">
        <f>11*9*(6078.95/10.8)</f>
        <v>55723.70833333332</v>
      </c>
      <c r="E7" s="18">
        <v>4362</v>
      </c>
      <c r="F7" s="22">
        <f t="shared" si="0"/>
        <v>12.77480704569769</v>
      </c>
      <c r="G7" s="18">
        <v>3257</v>
      </c>
      <c r="H7" s="24">
        <f t="shared" si="1"/>
        <v>17.108906457885578</v>
      </c>
    </row>
    <row r="8" spans="1:8" ht="45.75" thickBot="1">
      <c r="A8" s="3" t="s">
        <v>5</v>
      </c>
      <c r="B8" s="31" t="s">
        <v>3</v>
      </c>
      <c r="C8" s="31" t="s">
        <v>36</v>
      </c>
      <c r="D8" s="32">
        <f>SUM('[1]EXPENSES AS 30-9-16'!$G$596:$G$611)</f>
        <v>2488.3300000000004</v>
      </c>
      <c r="E8" s="48">
        <v>284</v>
      </c>
      <c r="F8" s="22">
        <f t="shared" si="0"/>
        <v>8.761725352112677</v>
      </c>
      <c r="G8" s="48">
        <v>244</v>
      </c>
      <c r="H8" s="24">
        <f t="shared" si="1"/>
        <v>10.198073770491805</v>
      </c>
    </row>
    <row r="9" spans="1:8" ht="45.75" thickBot="1">
      <c r="A9" s="3" t="s">
        <v>38</v>
      </c>
      <c r="B9" s="8" t="s">
        <v>9</v>
      </c>
      <c r="C9" s="8" t="s">
        <v>37</v>
      </c>
      <c r="D9" s="27">
        <f>SUM('[1]EXPENSES AS 30-9-16'!$G$687:$G$697)</f>
        <v>187.16999999999996</v>
      </c>
      <c r="E9" s="18">
        <v>284</v>
      </c>
      <c r="F9" s="22">
        <f t="shared" si="0"/>
        <v>0.6590492957746478</v>
      </c>
      <c r="G9" s="18">
        <v>244</v>
      </c>
      <c r="H9" s="24">
        <f t="shared" si="1"/>
        <v>0.7670901639344261</v>
      </c>
    </row>
    <row r="10" spans="1:9" ht="60.75" thickBot="1">
      <c r="A10" s="3" t="s">
        <v>1</v>
      </c>
      <c r="B10" s="8" t="s">
        <v>2</v>
      </c>
      <c r="C10" s="8" t="s">
        <v>35</v>
      </c>
      <c r="D10" s="27">
        <f>SUM('[1]EXPENSES AS 30-9-16'!$G$580:$G$594,'[1]EXPENSES AS 30-9-16'!$G$610)</f>
        <v>6453.329999999999</v>
      </c>
      <c r="E10" s="48">
        <v>1083</v>
      </c>
      <c r="F10" s="22">
        <f t="shared" si="0"/>
        <v>5.958753462603878</v>
      </c>
      <c r="G10" s="48">
        <v>808</v>
      </c>
      <c r="H10" s="24">
        <f t="shared" si="1"/>
        <v>7.986794554455444</v>
      </c>
      <c r="I10" s="29"/>
    </row>
    <row r="11" spans="1:8" ht="60.75" thickBot="1">
      <c r="A11" s="3" t="s">
        <v>6</v>
      </c>
      <c r="B11" s="8" t="s">
        <v>4</v>
      </c>
      <c r="C11" s="8" t="s">
        <v>39</v>
      </c>
      <c r="D11" s="27">
        <f>SUM('[1]EXPENSES AS 30-9-16'!$G$434:$G$450,'[1]EXPENSES AS 30-9-16'!$G$612:$G$632)</f>
        <v>28186.769999999993</v>
      </c>
      <c r="E11" s="48">
        <v>2484</v>
      </c>
      <c r="F11" s="22">
        <f t="shared" si="0"/>
        <v>11.347330917874393</v>
      </c>
      <c r="G11" s="48">
        <v>1827</v>
      </c>
      <c r="H11" s="24">
        <f t="shared" si="1"/>
        <v>15.427898193760258</v>
      </c>
    </row>
    <row r="12" spans="1:8" ht="15.75" thickBot="1">
      <c r="A12" s="3" t="s">
        <v>17</v>
      </c>
      <c r="B12" s="8" t="s">
        <v>15</v>
      </c>
      <c r="C12" s="1" t="s">
        <v>49</v>
      </c>
      <c r="D12" s="27">
        <f>SUM('[1]EXPENSES AS 30-9-16'!$G$659:$G$660)</f>
        <v>22.65</v>
      </c>
      <c r="E12" s="18">
        <v>324</v>
      </c>
      <c r="F12" s="22">
        <f t="shared" si="0"/>
        <v>0.0699074074074074</v>
      </c>
      <c r="G12" s="18">
        <v>231</v>
      </c>
      <c r="H12" s="24">
        <f t="shared" si="1"/>
        <v>0.09805194805194804</v>
      </c>
    </row>
    <row r="13" spans="1:8" ht="30">
      <c r="A13" s="3" t="s">
        <v>18</v>
      </c>
      <c r="B13" s="31" t="s">
        <v>46</v>
      </c>
      <c r="C13" s="33" t="s">
        <v>48</v>
      </c>
      <c r="D13" s="32">
        <f>SUM('[1]EXPENSES AS 30-9-16'!$G$996:$G$997,'[1]EXPENSES AS 30-9-16'!$G$999,'[1]EXPENSES AS 30-9-16'!$G$1001,'[1]EXPENSES AS 30-9-16'!$G$1003,'[1]EXPENSES AS 30-9-16'!$G$1005,'[1]EXPENSES AS 30-9-16'!$G$1009:$G$1010,'[1]EXPENSES AS 30-9-16'!$G$1012:$G$1015,'[1]EXPENSES AS 30-9-16'!$G$1018,'[1]EXPENSES AS 30-9-16'!$G$1021:$G$1023,'[1]EXPENSES AS 30-9-16'!$G$866)</f>
        <v>2224.12</v>
      </c>
      <c r="E13" s="48">
        <v>594</v>
      </c>
      <c r="F13" s="22">
        <f t="shared" si="0"/>
        <v>3.7443097643097643</v>
      </c>
      <c r="G13" s="48">
        <v>450</v>
      </c>
      <c r="H13" s="24">
        <f t="shared" si="1"/>
        <v>4.942488888888889</v>
      </c>
    </row>
    <row r="14" spans="1:8" ht="30.75" thickBot="1">
      <c r="A14" s="34" t="s">
        <v>55</v>
      </c>
      <c r="B14" s="14" t="s">
        <v>57</v>
      </c>
      <c r="C14" s="14" t="s">
        <v>100</v>
      </c>
      <c r="D14" s="27">
        <f>SUM('[1]EXPENSES AS 30-9-16'!$G$869:$G$876,'[1]EXPENSES AS 30-9-16'!$G$890,'[1]EXPENSES AS 30-9-16'!$G$893:$G$895,'[1]EXPENSES AS 30-9-16'!$G$900,'[1]EXPENSES AS 30-9-16'!$G$903:$G$904,'[1]EXPENSES AS 30-9-16'!$G$913,'[1]EXPENSES AS 30-9-16'!$G$915,'[1]EXPENSES AS 30-9-16'!$G$916:$G$917)</f>
        <v>1350.29</v>
      </c>
      <c r="E14" s="18">
        <v>8</v>
      </c>
      <c r="F14" s="22">
        <f t="shared" si="0"/>
        <v>168.78625</v>
      </c>
      <c r="G14" s="48">
        <v>8</v>
      </c>
      <c r="H14" s="24">
        <f t="shared" si="1"/>
        <v>168.78625</v>
      </c>
    </row>
    <row r="15" spans="1:8" ht="31.5" customHeight="1" thickBot="1">
      <c r="A15" s="37" t="s">
        <v>21</v>
      </c>
      <c r="B15" s="33" t="s">
        <v>92</v>
      </c>
      <c r="C15" s="33" t="s">
        <v>101</v>
      </c>
      <c r="D15" s="69"/>
      <c r="E15" s="70"/>
      <c r="F15" s="71"/>
      <c r="G15" s="48"/>
      <c r="H15" s="24">
        <v>54</v>
      </c>
    </row>
    <row r="16" spans="1:9" ht="45.75" thickBot="1">
      <c r="A16" s="37" t="s">
        <v>22</v>
      </c>
      <c r="B16" s="72" t="s">
        <v>93</v>
      </c>
      <c r="C16" s="72" t="s">
        <v>102</v>
      </c>
      <c r="D16" s="73"/>
      <c r="E16" s="74"/>
      <c r="F16" s="75"/>
      <c r="G16" s="66"/>
      <c r="H16" s="25">
        <v>124</v>
      </c>
      <c r="I16" s="29"/>
    </row>
    <row r="17" spans="1:8" ht="30.75" thickBot="1">
      <c r="A17" s="3" t="s">
        <v>17</v>
      </c>
      <c r="B17" s="8" t="s">
        <v>103</v>
      </c>
      <c r="C17" s="1" t="s">
        <v>104</v>
      </c>
      <c r="D17" s="27">
        <v>27581.49</v>
      </c>
      <c r="E17" s="18">
        <v>44</v>
      </c>
      <c r="F17" s="22">
        <f>D17/E17</f>
        <v>626.8520454545455</v>
      </c>
      <c r="G17" s="18">
        <v>44</v>
      </c>
      <c r="H17" s="24">
        <f>D17/G17</f>
        <v>626.8520454545455</v>
      </c>
    </row>
    <row r="18" spans="1:8" ht="30.75" thickBot="1">
      <c r="A18" s="3"/>
      <c r="B18" s="8" t="s">
        <v>108</v>
      </c>
      <c r="C18" s="16" t="s">
        <v>110</v>
      </c>
      <c r="D18" s="27"/>
      <c r="E18" s="18">
        <v>4362</v>
      </c>
      <c r="F18" s="22">
        <v>300.5</v>
      </c>
      <c r="G18" s="63"/>
      <c r="H18" s="22"/>
    </row>
    <row r="19" spans="1:9" ht="16.5" thickBot="1">
      <c r="A19" s="60"/>
      <c r="B19" s="61"/>
      <c r="C19" s="60"/>
      <c r="D19" s="62"/>
      <c r="E19" s="63"/>
      <c r="G19" s="42" t="s">
        <v>99</v>
      </c>
      <c r="H19" s="68">
        <f>SUM(H5:H17)</f>
        <v>1302.3223891157718</v>
      </c>
      <c r="I19" s="77">
        <v>0.75</v>
      </c>
    </row>
    <row r="26" ht="15">
      <c r="F26" s="43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3" sqref="O1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Njekwa.Mukamba</dc:creator>
  <cp:keywords/>
  <dc:description/>
  <cp:lastModifiedBy>Njekwa.Mukamba</cp:lastModifiedBy>
  <dcterms:created xsi:type="dcterms:W3CDTF">2016-11-14T11:49:01Z</dcterms:created>
  <dcterms:modified xsi:type="dcterms:W3CDTF">2017-11-21T12:31:52Z</dcterms:modified>
  <cp:category/>
  <cp:version/>
  <cp:contentType/>
  <cp:contentStatus/>
</cp:coreProperties>
</file>